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1350" windowHeight="8705" activeTab="1"/>
  </bookViews>
  <sheets>
    <sheet name="Изменения на 2016" sheetId="1" r:id="rId1"/>
    <sheet name="Изменения на 31,12" sheetId="2" r:id="rId2"/>
  </sheets>
  <definedNames>
    <definedName name="_xlnm.Print_Titles" localSheetId="0">'Изменения на 2016'!$4:$7</definedName>
    <definedName name="_xlnm.Print_Titles" localSheetId="1">'Изменения на 31,12'!$4:$7</definedName>
    <definedName name="_xlnm.Print_Area" localSheetId="0">'Изменения на 2016'!$A$1:$J$223</definedName>
    <definedName name="_xlnm.Print_Area" localSheetId="1">'Изменения на 31,12'!$A$1:$J$223</definedName>
  </definedNames>
  <calcPr fullCalcOnLoad="1"/>
</workbook>
</file>

<file path=xl/sharedStrings.xml><?xml version="1.0" encoding="utf-8"?>
<sst xmlns="http://schemas.openxmlformats.org/spreadsheetml/2006/main" count="633" uniqueCount="176">
  <si>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</si>
  <si>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</si>
  <si>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</si>
  <si>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</si>
  <si>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Рост числа участников олимпиад, конкурсов, фестивалей, выставок  до 2000 человек</t>
  </si>
  <si>
    <t>Предоставление общего образования для 100% детей школьного возраста,  повышение мотивации учащихся к обучению</t>
  </si>
  <si>
    <t xml:space="preserve">1.7. Организация проведения городского праздника «Выпускник» </t>
  </si>
  <si>
    <t>Повышение статуса общеобразовательных учреждений, поддержка выпускников</t>
  </si>
  <si>
    <t>Снижение правонарушений в детской и подростковой среде, сокращение числа детей стоящих на всех видах учета до 3% от общей численности учащихся.</t>
  </si>
  <si>
    <t>Управление образования</t>
  </si>
  <si>
    <t xml:space="preserve">Повышение статуса педагогических работников.  </t>
  </si>
  <si>
    <t>Выполнение стандарта по ОБЖ, участие в учебных сборах до 96% юношей – учащихся 10-х классов</t>
  </si>
  <si>
    <t>Повышение качества образования. Рост числа учащихся, обучающихся на отлично до 6%</t>
  </si>
  <si>
    <t xml:space="preserve">Управление образования </t>
  </si>
  <si>
    <t xml:space="preserve">Управление образования  </t>
  </si>
  <si>
    <t xml:space="preserve">Управление образования 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</si>
  <si>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</si>
  <si>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</si>
  <si>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Управление образования    </t>
  </si>
  <si>
    <t>Унификация программного продукта. Внедрение программного комплекса «1С: управление школой», приобретение и установка межсетевого экрана</t>
  </si>
  <si>
    <t>Продолжение обучения в ВУЗах и СУЗах 90% выпускников 11 кл.</t>
  </si>
  <si>
    <t>Субсидии, иные межбюджетные трансф-ты</t>
  </si>
  <si>
    <t>МКУ «ГКМХ»</t>
  </si>
  <si>
    <t>Положительная динамика участия школьников в детских общественных объединениях, охват 70% детей дополнительным образованием</t>
  </si>
  <si>
    <t>1.5. Проведение смотров-конкурсов  образовательных учреждений</t>
  </si>
  <si>
    <t>Своевременное повышение квалификации работников управления образования ЗАТО г.Радужный, образовательных учреждений</t>
  </si>
  <si>
    <t>Приобретение учебников, учебно- методической литературы для реализации общеобразовательного процесса</t>
  </si>
  <si>
    <t>Системный анализ состояния образовательной среды, представление опыта работы</t>
  </si>
  <si>
    <t>Материально-техническое, учебно-методическое обеспечение деятельности учреждения дополнительного образования детей, увеличение  охвата детей дополнительным образованием</t>
  </si>
  <si>
    <t xml:space="preserve">2014 г. </t>
  </si>
  <si>
    <t xml:space="preserve">2015 г. </t>
  </si>
  <si>
    <t xml:space="preserve">Направление мероприятия </t>
  </si>
  <si>
    <t xml:space="preserve">Срок исполнения </t>
  </si>
  <si>
    <t xml:space="preserve">Управление образования, руководители сош № 1, № 2 , начальная школа </t>
  </si>
  <si>
    <t xml:space="preserve">Управление образования, методический кабинет, руководители ОУ   </t>
  </si>
  <si>
    <t xml:space="preserve">МБОУ СОШ № 1, № 2, начальная школа </t>
  </si>
  <si>
    <r>
      <t xml:space="preserve">Цель: </t>
    </r>
    <r>
      <rPr>
        <sz val="14"/>
        <rFont val="Times New Roman"/>
        <family val="1"/>
      </rPr>
      <t>1. Выполнение лицензионных требований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 деятельности 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</si>
  <si>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</si>
  <si>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Предупреждение опасного поведения участников дорожеолго движения. Обучение детей и подростков основам безопасности дорожного движения</t>
  </si>
  <si>
    <t>Аналитические материалы по результатам анализа состояния действующей системы образования, комплексная оценка качества образования, решение кадрового обеспечения выполнения инспекционной функции. Сокращение числа учащихся, не освоивших образовательный стан</t>
  </si>
  <si>
    <t>МБОУ ДОД ЦВР "Лад"</t>
  </si>
  <si>
    <t>МБОУ "Начальная школа"</t>
  </si>
  <si>
    <t>МБДОУ ЦРР Д/С №5</t>
  </si>
  <si>
    <t>МБДОУ ЦРР Д/С №3</t>
  </si>
  <si>
    <t>МБДОУ ЦРР Д/С №6</t>
  </si>
  <si>
    <t>МБОУ СОШ №1</t>
  </si>
  <si>
    <t>МБОУ СОШ №2</t>
  </si>
  <si>
    <t>Оплата труда мед.работников, участвующих в городской ПМПК</t>
  </si>
  <si>
    <t xml:space="preserve">2016 г. </t>
  </si>
  <si>
    <t>2014-2016г.г.</t>
  </si>
  <si>
    <t>проектн.работы, реконструкция МБОУ Д/С №5</t>
  </si>
  <si>
    <t>кап.рем., в т.ч.</t>
  </si>
  <si>
    <t>Создание доступной среды для людей с ограниченными возможностями</t>
  </si>
  <si>
    <t>Субвенции</t>
  </si>
  <si>
    <t>Другие собственные  доходы</t>
  </si>
  <si>
    <t>кап.рем.</t>
  </si>
  <si>
    <t>МБДОУ ЦРР Д/С № 6</t>
  </si>
  <si>
    <t>В том числе:</t>
  </si>
  <si>
    <t>Собственные доходы:</t>
  </si>
  <si>
    <t>Внебюджетные средства</t>
  </si>
  <si>
    <t>МБО ДОД ЦВР "Лад"</t>
  </si>
  <si>
    <t>МБДОУ ЦРР Д/С № 3</t>
  </si>
  <si>
    <t>МБОУ СОШ № 1</t>
  </si>
  <si>
    <t>МКУ «ГКМХ», МБОУ СОШ № 1, МБДОУ Д/С № 3,6, МБОУ ДОД ЦВР "Лад"</t>
  </si>
  <si>
    <t>,</t>
  </si>
  <si>
    <t>Заместитель главы администрации города,</t>
  </si>
  <si>
    <t>начальник финансового управления</t>
  </si>
  <si>
    <t>О.М.Горшкова</t>
  </si>
  <si>
    <t>Начальник управления образования</t>
  </si>
  <si>
    <t>Т.Н.Путилова</t>
  </si>
  <si>
    <t>И.В.Лушникова</t>
  </si>
  <si>
    <t>Т.П.Симонова</t>
  </si>
  <si>
    <t>Заведующая экономическим отделом</t>
  </si>
  <si>
    <t>Зам.председателя по экономике,</t>
  </si>
  <si>
    <t>начальник планово-экономического отдела</t>
  </si>
  <si>
    <t>МБОУ СОШ № 2</t>
  </si>
  <si>
    <t>Вознаграждение за конкурс "Лучший учитель"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</si>
  <si>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</si>
  <si>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</si>
  <si>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</si>
  <si>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>МБДОУ ЦРР Д/С № 3,5,6</t>
  </si>
  <si>
    <t>МБОУ СОШ №1,2, "Начальная школа"</t>
  </si>
  <si>
    <t>Повышение престижа педагогического труда и сохранение традиций учительства</t>
  </si>
  <si>
    <t>1.6. Проведения городского  праздника «День знаний» (подарки первоклассникам), проведение новогоднего утренника в садах.Вручение подарков учщимся образовательных учреждений</t>
  </si>
  <si>
    <t xml:space="preserve">       4.   Мероприятия муниципальной подпрограммы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</si>
  <si>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                          </t>
  </si>
  <si>
    <t>Укрепление материально-технической, методической базы образовательных учреждений, соответствие  учебных кабинетов, групповых помещений образовательных учреждений предъявляемым требованиям для реализации ФГТ и ФГОС.Организация экологической и природоохранн</t>
  </si>
  <si>
    <t>Всего, в т.ч.</t>
  </si>
  <si>
    <t>МКУ «ГКМХ»,управление образования</t>
  </si>
  <si>
    <t>кап.рем.МБОУ СОШ №1</t>
  </si>
  <si>
    <t>кап.рем.МБОУ ДОД ЦВР "Лад"</t>
  </si>
  <si>
    <t>кап.рем.МБДОУ ЦРР Д/С №3</t>
  </si>
  <si>
    <t>кап.рем.МБОУ СОШ №2</t>
  </si>
  <si>
    <t>кап.рем.МБОУ "Начальная школа"</t>
  </si>
  <si>
    <t>МОУ СОШ №2, управление образования МБДОУ</t>
  </si>
  <si>
    <t>кап.рем.МБДОУ ЦРР Д/С №5</t>
  </si>
  <si>
    <t>кап.рем.МБДОУ ЦРР Д/С №6</t>
  </si>
  <si>
    <t xml:space="preserve">кап.рем. МБОУ СОШ №1 </t>
  </si>
  <si>
    <t>кап.рем. МБОУ СОШ №2</t>
  </si>
  <si>
    <t>кап.рем. МБОУ Нач.школа</t>
  </si>
  <si>
    <t xml:space="preserve"> МБОУ СОШ № 1 проведение работ по ремонту ограждений</t>
  </si>
  <si>
    <t>Создание доступной среды для людей с ограниченными возможностями СОШ №1</t>
  </si>
  <si>
    <t>Материально-техническое, учебно-методическое обеспечение деятельности детского объединения, реализация курса «Школа безопасности», реализация государственного образовательного стандарта по ОБЖ, проведение городских соревнований, участие в областных соревниях</t>
  </si>
  <si>
    <t>2. «Обеспечение лицензионных требований к деятельности образовательных учреждений»</t>
  </si>
  <si>
    <t>3. "Выполнение муниципальных заданий"</t>
  </si>
  <si>
    <t>5. "Социальная поддержка населения"</t>
  </si>
  <si>
    <t>МБДОУ ЦРР Д/С № 5</t>
  </si>
  <si>
    <t>МБОУСОШ №1</t>
  </si>
  <si>
    <t>МБОУСОШ №2</t>
  </si>
  <si>
    <t>4. Выполнение управленческих функций, обеспечивабщих стабильность работы подведомственных организаций</t>
  </si>
  <si>
    <t>Централизованная бухгалтерия, методический кабинет управления образования</t>
  </si>
  <si>
    <t>4.1. Расходы на обеспечение деятельности (оказания услуг) муниципальных организаций</t>
  </si>
  <si>
    <t>3.1. Нормативные затраты, непосредственно связанные с оказанием муниципальных услуг</t>
  </si>
  <si>
    <t>1.4.Совершенивание гражданско-патриотического образования</t>
  </si>
  <si>
    <t>1.10. Организация деятельности, функционирование детского объединения «Юный спасатель»</t>
  </si>
  <si>
    <t>1.11. Проведение городских мероприятий, участие в областных соревнованиях «Школа безопасности», «Юный спасатель, пожарный», "Безопасное колесо"</t>
  </si>
  <si>
    <t xml:space="preserve">1.12. Оснащение современным оборудованием, мебелью,  приобретение учебно- методической литературы для учреждений дополнительного образования </t>
  </si>
  <si>
    <t>1.13. Приобретение учебно- методической литературы, периодических изданий ("Добрая дорога детсва", "Стоп-газета" и др. по безопасности дорожного движения и основам безопасности жизнедеятельности)</t>
  </si>
  <si>
    <t>1.14.  Анализ состояния действующей системы оценки качества образования в городе,  проведение мониторинга качества образования и др.</t>
  </si>
  <si>
    <t>1.15. Проведение городского праздника «День Учителя»</t>
  </si>
  <si>
    <t>1.16. Конкурс профессионального мастерства "Педагог года"</t>
  </si>
  <si>
    <t>1.17. Проведение городских праздников "День знаний", "Подарки первокласникам", "Выпускник", "День учителя"</t>
  </si>
  <si>
    <t>1.18. Проведение военных сборов ( участие в проведении акции "День призывника")</t>
  </si>
  <si>
    <t>1.19. Поддержка обучающихся, успешно выполняющих общеобразовательные стандарты, в том числе выплаты единовременных персональных стипендий отличникам учебы</t>
  </si>
  <si>
    <t>1.20. Привлечение молодых учителей в общеобразовательные учреждения</t>
  </si>
  <si>
    <t>1.21. Поощрение лучших учителей-лаурятов областного конкурса</t>
  </si>
  <si>
    <t>1.22  Проведение ежегодного августовского совещания педагогических работников и участие в областной педконференции</t>
  </si>
  <si>
    <t>2.1. Проектные работы, реконструкция, капитальный ремонт(ремонт), в том числе учреждений:</t>
  </si>
  <si>
    <t>2.1.1. Общеобразовательные учреждения, в т.ч.</t>
  </si>
  <si>
    <t>2.1.2. Дошкольные учреждения</t>
  </si>
  <si>
    <t>2.1.1. Общеобразовательные учреждения</t>
  </si>
  <si>
    <t>1.23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</t>
  </si>
  <si>
    <t>1.24. Организация деятельности городской ПМПК</t>
  </si>
  <si>
    <t>1.25. Приобретение автобуса в МБОУ ДОД ЦВР "Лад"</t>
  </si>
  <si>
    <t>1.26. Создание доступной среды для людей с ограниченными возможностями и условий для инклюзивного образования детей-инвалидов (универсальной безбарьерной среды). Приобретение мебели, информционных знаков, компьютерного оборудования</t>
  </si>
  <si>
    <t>1.27. Дополнительные расходы на сокращение медперсонала.</t>
  </si>
  <si>
    <t>Цель: Реализация основной, дошкольной и дополнительной деятельности образовательных учреждений</t>
  </si>
  <si>
    <t xml:space="preserve">Задача: Исполнение муниципального задания </t>
  </si>
  <si>
    <t>Цель: Выполнение управленческих функций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</si>
  <si>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</si>
  <si>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</si>
  <si>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</si>
  <si>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</si>
  <si>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разв.образ.</t>
  </si>
  <si>
    <t>1.28.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образования</t>
  </si>
  <si>
    <t>Образовательные учреждения</t>
  </si>
  <si>
    <t>1.8. Проведение мероприятий, направленных на пропаганду здорового образа жизни, проведение спартакиады, сдача норм ГТО</t>
  </si>
  <si>
    <t>Приобретние оборудования и инвентаря для деятельности объединения "Школа безопасности"</t>
  </si>
  <si>
    <t>Проверка сметной докумен-и для доступн.среды</t>
  </si>
  <si>
    <t>1.3. Совершенствование гражданско-патриотического обучения и воспитания, направленных на активное включение детей в социально-экономическую, политическую и культурную жизнь общества (организация и проведение соревнований, конкурсов, военно-спортивных игр)</t>
  </si>
  <si>
    <t>1.1.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оцнеки качества образовательной деятельности муниципальных образовательных учреждений</t>
  </si>
  <si>
    <t>1.9.Проведение смотров-конкурсов образовательных организаций. Обеспечение инновационной, опытно-эксперемениальной работы в образовательных организациях (организация, проведение управлением образования педагогических совещаний, участие в конференциях, семинарах, подготовка и проведение выставок и аналитических материалов), обучение сотрудников управления образования.</t>
  </si>
  <si>
    <t>Управление образования, МБОУ ДОД ЦВР "Лад"</t>
  </si>
  <si>
    <t>Кап.ремонт</t>
  </si>
  <si>
    <t>ремонтные работы</t>
  </si>
  <si>
    <t>текущий ремонт</t>
  </si>
  <si>
    <t>1.2.Развитие системы выявления  и поддержки одаренных детей (организация, проведение, участие в мероприятиях обучающихся муниципальных организаций (страхование жизни, оплата питания), сопровождение участников мероприятий работниками управления образования, образовательных организаций). Поддержка обучающихся, успешно прошедших промежуточную итоговую аттестацию. Участие в спортивных мероприях (областной кросс и др.)</t>
  </si>
  <si>
    <t>1.29.  Мероприятия по улучшению материально- технической базы образовательных учреждений</t>
  </si>
  <si>
    <t>ИТОГО по подпрограмме:</t>
  </si>
  <si>
    <t>МБДОУ Д/С № 3</t>
  </si>
  <si>
    <t>МБДОУ Д/С № 5</t>
  </si>
  <si>
    <t>МБДОУ Д/С № 6</t>
  </si>
  <si>
    <t>5.1. Социальная поддерка детей-инвалидов дошкольного возраста</t>
  </si>
  <si>
    <t>5.2. Соцальная поддерка по оплате жилья и коммун.услуг отдельным категориям граждан</t>
  </si>
  <si>
    <t>5.3. Компенсация части родительской платы за содержание ребенкав госуд. муницип.образов.учреждениях</t>
  </si>
  <si>
    <t>1.30. Премиальная выплата работникам образовательных учреждений по итогам работы к 1 сентября 2016 года по основной занимаемой должности</t>
  </si>
  <si>
    <t>Обеспечение автотранспортом участников учебно- воспитательного процесса.</t>
  </si>
  <si>
    <t>Для обеспечения прозрачности процендуры проведения государственной итоговой аттестации и соблюдения требований ФЗ "Об образовании в РФ"</t>
  </si>
  <si>
    <t>Создание условий для предоставления детям -инвалидам равного доступа качественному обравазованию.</t>
  </si>
  <si>
    <t>Соблюдение норм СанПин в образовательных учреждениях и обеспечение безопасных условий пребывания детей и сотрудников</t>
  </si>
  <si>
    <t>Усиление мотивации работников к повышению качества образовательног о процесса и добросовестного исполнения должностых обязанностей</t>
  </si>
  <si>
    <t>Улучшение технического сотояния зданий, соответствие объектов условиям санэпиднадзора и противопожарной безопастности</t>
  </si>
  <si>
    <t>Реализация социальной политики государства и повышение уровня доступности образования для детей-инвалидов</t>
  </si>
  <si>
    <t>Материальная поддержка воспитания и обучения детей</t>
  </si>
  <si>
    <t>Приложение № 2 к постановлению администрации  ЗАТО г.Радужный Владимирской области от 13.09. 2016 г. № 1364</t>
  </si>
  <si>
    <t>Приложение к подпрограмме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</si>
</sst>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3" borderId="19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2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justify" vertical="top" wrapText="1"/>
    </xf>
    <xf numFmtId="0" fontId="5" fillId="33" borderId="21" xfId="0" applyFont="1" applyFill="1" applyBorder="1" applyAlignment="1">
      <alignment vertical="top" wrapText="1"/>
    </xf>
    <xf numFmtId="16" fontId="5" fillId="33" borderId="19" xfId="0" applyNumberFormat="1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justify" vertical="top" wrapText="1"/>
    </xf>
    <xf numFmtId="16" fontId="5" fillId="33" borderId="21" xfId="0" applyNumberFormat="1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4" fillId="33" borderId="19" xfId="0" applyFont="1" applyFill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71" fontId="1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33" borderId="25" xfId="0" applyFont="1" applyFill="1" applyBorder="1" applyAlignment="1">
      <alignment horizontal="justify" vertical="top" wrapText="1"/>
    </xf>
    <xf numFmtId="0" fontId="5" fillId="33" borderId="26" xfId="0" applyFont="1" applyFill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9" fontId="16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/>
    </xf>
    <xf numFmtId="170" fontId="15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/>
    </xf>
    <xf numFmtId="49" fontId="0" fillId="0" borderId="0" xfId="0" applyNumberForma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17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8" fillId="0" borderId="0" xfId="0" applyNumberFormat="1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170" fontId="5" fillId="0" borderId="18" xfId="0" applyNumberFormat="1" applyFont="1" applyBorder="1" applyAlignment="1">
      <alignment vertical="top" wrapText="1"/>
    </xf>
    <xf numFmtId="170" fontId="5" fillId="0" borderId="12" xfId="0" applyNumberFormat="1" applyFont="1" applyBorder="1" applyAlignment="1">
      <alignment vertical="top" wrapText="1"/>
    </xf>
    <xf numFmtId="0" fontId="19" fillId="33" borderId="19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170" fontId="9" fillId="33" borderId="14" xfId="0" applyNumberFormat="1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174" fontId="19" fillId="33" borderId="14" xfId="0" applyNumberFormat="1" applyFont="1" applyFill="1" applyBorder="1" applyAlignment="1">
      <alignment horizontal="center" vertical="top" wrapText="1"/>
    </xf>
    <xf numFmtId="169" fontId="19" fillId="33" borderId="14" xfId="0" applyNumberFormat="1" applyFont="1" applyFill="1" applyBorder="1" applyAlignment="1">
      <alignment horizontal="center" vertical="top" wrapText="1"/>
    </xf>
    <xf numFmtId="174" fontId="19" fillId="0" borderId="14" xfId="0" applyNumberFormat="1" applyFont="1" applyBorder="1" applyAlignment="1">
      <alignment horizontal="center" vertical="top" wrapText="1"/>
    </xf>
    <xf numFmtId="169" fontId="19" fillId="0" borderId="14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170" fontId="19" fillId="0" borderId="14" xfId="0" applyNumberFormat="1" applyFont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vertical="top" wrapText="1"/>
    </xf>
    <xf numFmtId="170" fontId="15" fillId="33" borderId="17" xfId="0" applyNumberFormat="1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vertical="top" wrapText="1"/>
    </xf>
    <xf numFmtId="0" fontId="15" fillId="33" borderId="19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vertical="top" wrapText="1"/>
    </xf>
    <xf numFmtId="0" fontId="15" fillId="33" borderId="19" xfId="0" applyNumberFormat="1" applyFont="1" applyFill="1" applyBorder="1" applyAlignment="1">
      <alignment horizontal="center" vertical="top" wrapText="1"/>
    </xf>
    <xf numFmtId="171" fontId="15" fillId="33" borderId="16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vertical="top" wrapText="1"/>
    </xf>
    <xf numFmtId="0" fontId="15" fillId="33" borderId="17" xfId="0" applyNumberFormat="1" applyFont="1" applyFill="1" applyBorder="1" applyAlignment="1">
      <alignment horizontal="center" vertical="top" wrapText="1"/>
    </xf>
    <xf numFmtId="170" fontId="16" fillId="33" borderId="12" xfId="0" applyNumberFormat="1" applyFont="1" applyFill="1" applyBorder="1" applyAlignment="1">
      <alignment horizontal="center" vertical="top" wrapText="1"/>
    </xf>
    <xf numFmtId="1" fontId="15" fillId="33" borderId="17" xfId="0" applyNumberFormat="1" applyFont="1" applyFill="1" applyBorder="1" applyAlignment="1">
      <alignment horizontal="center" vertical="top" wrapText="1"/>
    </xf>
    <xf numFmtId="169" fontId="16" fillId="33" borderId="12" xfId="0" applyNumberFormat="1" applyFont="1" applyFill="1" applyBorder="1" applyAlignment="1">
      <alignment horizontal="center" vertical="top" wrapText="1"/>
    </xf>
    <xf numFmtId="169" fontId="15" fillId="33" borderId="12" xfId="0" applyNumberFormat="1" applyFont="1" applyFill="1" applyBorder="1" applyAlignment="1">
      <alignment horizontal="center" vertical="top" wrapText="1"/>
    </xf>
    <xf numFmtId="169" fontId="15" fillId="33" borderId="17" xfId="0" applyNumberFormat="1" applyFont="1" applyFill="1" applyBorder="1" applyAlignment="1">
      <alignment horizontal="center" vertical="top" wrapText="1"/>
    </xf>
    <xf numFmtId="170" fontId="16" fillId="33" borderId="17" xfId="0" applyNumberFormat="1" applyFont="1" applyFill="1" applyBorder="1" applyAlignment="1">
      <alignment horizontal="center" vertical="top" wrapText="1"/>
    </xf>
    <xf numFmtId="170" fontId="15" fillId="33" borderId="18" xfId="0" applyNumberFormat="1" applyFont="1" applyFill="1" applyBorder="1" applyAlignment="1">
      <alignment horizontal="center" vertical="top" wrapText="1"/>
    </xf>
    <xf numFmtId="170" fontId="16" fillId="33" borderId="14" xfId="0" applyNumberFormat="1" applyFont="1" applyFill="1" applyBorder="1" applyAlignment="1">
      <alignment horizontal="center" vertical="top" wrapText="1"/>
    </xf>
    <xf numFmtId="169" fontId="15" fillId="0" borderId="24" xfId="0" applyNumberFormat="1" applyFont="1" applyBorder="1" applyAlignment="1">
      <alignment vertical="top" wrapText="1"/>
    </xf>
    <xf numFmtId="169" fontId="16" fillId="0" borderId="10" xfId="0" applyNumberFormat="1" applyFont="1" applyBorder="1" applyAlignment="1">
      <alignment horizontal="center" vertical="top" wrapText="1"/>
    </xf>
    <xf numFmtId="169" fontId="16" fillId="33" borderId="23" xfId="0" applyNumberFormat="1" applyFont="1" applyFill="1" applyBorder="1" applyAlignment="1">
      <alignment horizontal="center" vertical="top" wrapText="1"/>
    </xf>
    <xf numFmtId="169" fontId="15" fillId="0" borderId="0" xfId="0" applyNumberFormat="1" applyFont="1" applyBorder="1" applyAlignment="1">
      <alignment vertical="top" wrapText="1"/>
    </xf>
    <xf numFmtId="169" fontId="15" fillId="0" borderId="21" xfId="0" applyNumberFormat="1" applyFont="1" applyBorder="1" applyAlignment="1">
      <alignment vertical="top" wrapText="1"/>
    </xf>
    <xf numFmtId="169" fontId="15" fillId="0" borderId="17" xfId="0" applyNumberFormat="1" applyFont="1" applyBorder="1" applyAlignment="1">
      <alignment vertical="top" wrapText="1"/>
    </xf>
    <xf numFmtId="169" fontId="16" fillId="0" borderId="12" xfId="0" applyNumberFormat="1" applyFont="1" applyBorder="1" applyAlignment="1">
      <alignment horizontal="center" vertical="top" wrapText="1"/>
    </xf>
    <xf numFmtId="169" fontId="15" fillId="0" borderId="18" xfId="0" applyNumberFormat="1" applyFont="1" applyBorder="1" applyAlignment="1">
      <alignment horizontal="center" vertical="top" wrapText="1"/>
    </xf>
    <xf numFmtId="171" fontId="15" fillId="33" borderId="18" xfId="0" applyNumberFormat="1" applyFont="1" applyFill="1" applyBorder="1" applyAlignment="1">
      <alignment horizontal="center" vertical="top" wrapText="1"/>
    </xf>
    <xf numFmtId="169" fontId="15" fillId="0" borderId="18" xfId="0" applyNumberFormat="1" applyFont="1" applyBorder="1" applyAlignment="1">
      <alignment vertical="top" wrapText="1"/>
    </xf>
    <xf numFmtId="171" fontId="15" fillId="33" borderId="17" xfId="0" applyNumberFormat="1" applyFont="1" applyFill="1" applyBorder="1" applyAlignment="1">
      <alignment horizontal="center" vertical="top" wrapText="1"/>
    </xf>
    <xf numFmtId="169" fontId="16" fillId="33" borderId="18" xfId="0" applyNumberFormat="1" applyFont="1" applyFill="1" applyBorder="1" applyAlignment="1">
      <alignment horizontal="center" vertical="top" wrapText="1"/>
    </xf>
    <xf numFmtId="175" fontId="16" fillId="33" borderId="18" xfId="0" applyNumberFormat="1" applyFont="1" applyFill="1" applyBorder="1" applyAlignment="1">
      <alignment horizontal="center" vertical="top" wrapText="1"/>
    </xf>
    <xf numFmtId="175" fontId="16" fillId="0" borderId="17" xfId="0" applyNumberFormat="1" applyFont="1" applyBorder="1" applyAlignment="1">
      <alignment horizontal="center" vertical="top" wrapText="1"/>
    </xf>
    <xf numFmtId="170" fontId="16" fillId="33" borderId="18" xfId="0" applyNumberFormat="1" applyFont="1" applyFill="1" applyBorder="1" applyAlignment="1">
      <alignment horizontal="center" vertical="top" wrapText="1"/>
    </xf>
    <xf numFmtId="170" fontId="15" fillId="33" borderId="10" xfId="0" applyNumberFormat="1" applyFont="1" applyFill="1" applyBorder="1" applyAlignment="1">
      <alignment horizontal="center" vertical="top" wrapText="1"/>
    </xf>
    <xf numFmtId="169" fontId="15" fillId="33" borderId="18" xfId="0" applyNumberFormat="1" applyFont="1" applyFill="1" applyBorder="1" applyAlignment="1">
      <alignment horizontal="center" vertical="top" wrapText="1"/>
    </xf>
    <xf numFmtId="170" fontId="16" fillId="0" borderId="17" xfId="0" applyNumberFormat="1" applyFont="1" applyBorder="1" applyAlignment="1">
      <alignment horizontal="center" vertical="top" wrapText="1"/>
    </xf>
    <xf numFmtId="169" fontId="16" fillId="0" borderId="17" xfId="0" applyNumberFormat="1" applyFont="1" applyBorder="1" applyAlignment="1">
      <alignment horizontal="center" vertical="top" wrapText="1"/>
    </xf>
    <xf numFmtId="170" fontId="15" fillId="0" borderId="17" xfId="0" applyNumberFormat="1" applyFont="1" applyBorder="1" applyAlignment="1">
      <alignment horizontal="center" vertical="top" wrapText="1"/>
    </xf>
    <xf numFmtId="0" fontId="15" fillId="33" borderId="18" xfId="0" applyNumberFormat="1" applyFont="1" applyFill="1" applyBorder="1" applyAlignment="1">
      <alignment horizontal="center" vertical="top" wrapText="1"/>
    </xf>
    <xf numFmtId="0" fontId="15" fillId="0" borderId="17" xfId="0" applyNumberFormat="1" applyFont="1" applyBorder="1" applyAlignment="1">
      <alignment horizontal="center" vertical="top" wrapText="1"/>
    </xf>
    <xf numFmtId="169" fontId="15" fillId="0" borderId="17" xfId="0" applyNumberFormat="1" applyFont="1" applyBorder="1" applyAlignment="1">
      <alignment horizontal="center" vertical="top" wrapText="1"/>
    </xf>
    <xf numFmtId="169" fontId="16" fillId="33" borderId="14" xfId="0" applyNumberFormat="1" applyFont="1" applyFill="1" applyBorder="1" applyAlignment="1">
      <alignment horizontal="center" vertical="top" wrapText="1"/>
    </xf>
    <xf numFmtId="169" fontId="16" fillId="0" borderId="14" xfId="0" applyNumberFormat="1" applyFont="1" applyBorder="1" applyAlignment="1">
      <alignment horizontal="center" vertical="top" wrapText="1"/>
    </xf>
    <xf numFmtId="170" fontId="16" fillId="0" borderId="14" xfId="0" applyNumberFormat="1" applyFont="1" applyBorder="1" applyAlignment="1">
      <alignment horizontal="center" vertical="top" wrapText="1"/>
    </xf>
    <xf numFmtId="171" fontId="16" fillId="0" borderId="14" xfId="0" applyNumberFormat="1" applyFont="1" applyBorder="1" applyAlignment="1">
      <alignment horizontal="center" vertical="top" wrapText="1"/>
    </xf>
    <xf numFmtId="175" fontId="16" fillId="0" borderId="14" xfId="0" applyNumberFormat="1" applyFont="1" applyBorder="1" applyAlignment="1">
      <alignment horizontal="center" vertical="top" wrapText="1"/>
    </xf>
    <xf numFmtId="171" fontId="16" fillId="33" borderId="14" xfId="0" applyNumberFormat="1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169" fontId="19" fillId="33" borderId="18" xfId="0" applyNumberFormat="1" applyFont="1" applyFill="1" applyBorder="1" applyAlignment="1">
      <alignment horizontal="center" vertical="top" wrapText="1"/>
    </xf>
    <xf numFmtId="169" fontId="19" fillId="0" borderId="17" xfId="0" applyNumberFormat="1" applyFont="1" applyBorder="1" applyAlignment="1">
      <alignment horizontal="center" vertical="top" wrapText="1"/>
    </xf>
    <xf numFmtId="169" fontId="15" fillId="33" borderId="19" xfId="0" applyNumberFormat="1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16" fontId="5" fillId="0" borderId="17" xfId="0" applyNumberFormat="1" applyFont="1" applyBorder="1" applyAlignment="1">
      <alignment horizontal="center" vertical="center" wrapText="1"/>
    </xf>
    <xf numFmtId="169" fontId="19" fillId="33" borderId="17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4" fillId="34" borderId="0" xfId="0" applyNumberFormat="1" applyFont="1" applyFill="1" applyAlignment="1">
      <alignment/>
    </xf>
    <xf numFmtId="0" fontId="6" fillId="0" borderId="19" xfId="0" applyFont="1" applyBorder="1" applyAlignment="1">
      <alignment horizontal="center" vertical="top" wrapText="1"/>
    </xf>
    <xf numFmtId="170" fontId="15" fillId="35" borderId="17" xfId="0" applyNumberFormat="1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horizontal="center" vertical="top" wrapText="1"/>
    </xf>
    <xf numFmtId="169" fontId="15" fillId="35" borderId="17" xfId="0" applyNumberFormat="1" applyFont="1" applyFill="1" applyBorder="1" applyAlignment="1">
      <alignment horizontal="center" vertical="top" wrapText="1"/>
    </xf>
    <xf numFmtId="169" fontId="15" fillId="35" borderId="18" xfId="0" applyNumberFormat="1" applyFont="1" applyFill="1" applyBorder="1" applyAlignment="1">
      <alignment horizontal="center" vertical="top" wrapText="1"/>
    </xf>
    <xf numFmtId="169" fontId="16" fillId="35" borderId="18" xfId="0" applyNumberFormat="1" applyFont="1" applyFill="1" applyBorder="1" applyAlignment="1">
      <alignment horizontal="center" vertical="top" wrapText="1"/>
    </xf>
    <xf numFmtId="169" fontId="19" fillId="35" borderId="14" xfId="0" applyNumberFormat="1" applyFont="1" applyFill="1" applyBorder="1" applyAlignment="1">
      <alignment horizontal="center" vertical="top" wrapText="1"/>
    </xf>
    <xf numFmtId="169" fontId="16" fillId="35" borderId="14" xfId="0" applyNumberFormat="1" applyFont="1" applyFill="1" applyBorder="1" applyAlignment="1">
      <alignment horizontal="center" vertical="top" wrapText="1"/>
    </xf>
    <xf numFmtId="170" fontId="15" fillId="35" borderId="18" xfId="0" applyNumberFormat="1" applyFont="1" applyFill="1" applyBorder="1" applyAlignment="1">
      <alignment horizontal="center" vertical="top" wrapText="1"/>
    </xf>
    <xf numFmtId="169" fontId="15" fillId="35" borderId="12" xfId="0" applyNumberFormat="1" applyFont="1" applyFill="1" applyBorder="1" applyAlignment="1">
      <alignment horizontal="center" vertical="top" wrapText="1"/>
    </xf>
    <xf numFmtId="169" fontId="15" fillId="35" borderId="19" xfId="0" applyNumberFormat="1" applyFont="1" applyFill="1" applyBorder="1" applyAlignment="1">
      <alignment horizontal="center" vertical="top" wrapText="1"/>
    </xf>
    <xf numFmtId="0" fontId="15" fillId="35" borderId="19" xfId="0" applyNumberFormat="1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vertical="top" wrapText="1"/>
    </xf>
    <xf numFmtId="170" fontId="15" fillId="35" borderId="14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justify" vertical="top" wrapText="1"/>
    </xf>
    <xf numFmtId="0" fontId="16" fillId="35" borderId="19" xfId="0" applyNumberFormat="1" applyFont="1" applyFill="1" applyBorder="1" applyAlignment="1">
      <alignment horizontal="center" vertical="top" wrapText="1"/>
    </xf>
    <xf numFmtId="0" fontId="15" fillId="35" borderId="16" xfId="0" applyFont="1" applyFill="1" applyBorder="1" applyAlignment="1">
      <alignment horizontal="justify" vertical="top" wrapText="1"/>
    </xf>
    <xf numFmtId="0" fontId="15" fillId="35" borderId="17" xfId="0" applyFont="1" applyFill="1" applyBorder="1" applyAlignment="1">
      <alignment horizontal="justify" vertical="top" wrapText="1"/>
    </xf>
    <xf numFmtId="0" fontId="16" fillId="35" borderId="17" xfId="0" applyNumberFormat="1" applyFont="1" applyFill="1" applyBorder="1" applyAlignment="1">
      <alignment horizontal="center" vertical="top" wrapText="1"/>
    </xf>
    <xf numFmtId="0" fontId="15" fillId="35" borderId="16" xfId="0" applyNumberFormat="1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vertical="top" wrapText="1"/>
    </xf>
    <xf numFmtId="0" fontId="6" fillId="35" borderId="19" xfId="0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vertical="top" wrapText="1"/>
    </xf>
    <xf numFmtId="0" fontId="16" fillId="35" borderId="12" xfId="0" applyFont="1" applyFill="1" applyBorder="1" applyAlignment="1">
      <alignment vertical="top" wrapText="1"/>
    </xf>
    <xf numFmtId="0" fontId="15" fillId="35" borderId="12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19" fillId="35" borderId="17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6" fillId="35" borderId="16" xfId="0" applyFont="1" applyFill="1" applyBorder="1" applyAlignment="1">
      <alignment vertical="top" wrapText="1"/>
    </xf>
    <xf numFmtId="0" fontId="6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168" fontId="16" fillId="35" borderId="17" xfId="0" applyNumberFormat="1" applyFont="1" applyFill="1" applyBorder="1" applyAlignment="1">
      <alignment horizontal="center" vertical="top" wrapText="1"/>
    </xf>
    <xf numFmtId="0" fontId="16" fillId="35" borderId="15" xfId="0" applyFont="1" applyFill="1" applyBorder="1" applyAlignment="1">
      <alignment vertical="top" wrapText="1"/>
    </xf>
    <xf numFmtId="168" fontId="15" fillId="35" borderId="17" xfId="0" applyNumberFormat="1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left" vertical="top" wrapText="1"/>
    </xf>
    <xf numFmtId="169" fontId="16" fillId="35" borderId="17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170" fontId="16" fillId="35" borderId="13" xfId="0" applyNumberFormat="1" applyFont="1" applyFill="1" applyBorder="1" applyAlignment="1">
      <alignment horizontal="center" vertical="top" wrapText="1"/>
    </xf>
    <xf numFmtId="170" fontId="15" fillId="35" borderId="19" xfId="0" applyNumberFormat="1" applyFont="1" applyFill="1" applyBorder="1" applyAlignment="1">
      <alignment horizontal="center" vertical="top" wrapText="1"/>
    </xf>
    <xf numFmtId="0" fontId="15" fillId="35" borderId="20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 wrapText="1"/>
    </xf>
    <xf numFmtId="0" fontId="15" fillId="35" borderId="21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vertical="top" wrapText="1"/>
    </xf>
    <xf numFmtId="0" fontId="15" fillId="35" borderId="23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170" fontId="19" fillId="0" borderId="17" xfId="0" applyNumberFormat="1" applyFont="1" applyBorder="1" applyAlignment="1">
      <alignment horizontal="center" vertical="top" wrapText="1"/>
    </xf>
    <xf numFmtId="170" fontId="19" fillId="0" borderId="12" xfId="0" applyNumberFormat="1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169" fontId="16" fillId="35" borderId="13" xfId="0" applyNumberFormat="1" applyFont="1" applyFill="1" applyBorder="1" applyAlignment="1">
      <alignment horizontal="center" vertical="top" wrapText="1"/>
    </xf>
    <xf numFmtId="169" fontId="15" fillId="35" borderId="14" xfId="0" applyNumberFormat="1" applyFont="1" applyFill="1" applyBorder="1" applyAlignment="1">
      <alignment horizontal="center" vertical="top" wrapText="1"/>
    </xf>
    <xf numFmtId="170" fontId="7" fillId="0" borderId="0" xfId="0" applyNumberFormat="1" applyFont="1" applyAlignment="1">
      <alignment/>
    </xf>
    <xf numFmtId="0" fontId="15" fillId="35" borderId="19" xfId="0" applyFont="1" applyFill="1" applyBorder="1" applyAlignment="1">
      <alignment horizontal="center" vertical="top" wrapText="1"/>
    </xf>
    <xf numFmtId="0" fontId="16" fillId="35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15" fillId="35" borderId="17" xfId="0" applyNumberFormat="1" applyFont="1" applyFill="1" applyBorder="1" applyAlignment="1">
      <alignment horizontal="center" vertical="top" wrapText="1"/>
    </xf>
    <xf numFmtId="0" fontId="15" fillId="35" borderId="16" xfId="0" applyFont="1" applyFill="1" applyBorder="1" applyAlignment="1">
      <alignment horizontal="center" vertical="top" wrapText="1"/>
    </xf>
    <xf numFmtId="170" fontId="19" fillId="33" borderId="12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169" fontId="15" fillId="35" borderId="21" xfId="0" applyNumberFormat="1" applyFont="1" applyFill="1" applyBorder="1" applyAlignment="1">
      <alignment horizontal="center" vertical="top" wrapText="1"/>
    </xf>
    <xf numFmtId="170" fontId="15" fillId="33" borderId="16" xfId="0" applyNumberFormat="1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5" fillId="35" borderId="21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vertical="top" wrapText="1"/>
    </xf>
    <xf numFmtId="0" fontId="15" fillId="35" borderId="19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19" xfId="0" applyNumberFormat="1" applyFont="1" applyFill="1" applyBorder="1" applyAlignment="1">
      <alignment horizontal="center" vertical="top" wrapText="1"/>
    </xf>
    <xf numFmtId="0" fontId="15" fillId="35" borderId="21" xfId="0" applyFont="1" applyFill="1" applyBorder="1" applyAlignment="1">
      <alignment horizontal="center" vertical="top" wrapText="1"/>
    </xf>
    <xf numFmtId="0" fontId="16" fillId="35" borderId="19" xfId="0" applyNumberFormat="1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169" fontId="19" fillId="35" borderId="19" xfId="0" applyNumberFormat="1" applyFont="1" applyFill="1" applyBorder="1" applyAlignment="1">
      <alignment vertical="top" wrapText="1"/>
    </xf>
    <xf numFmtId="169" fontId="19" fillId="35" borderId="21" xfId="0" applyNumberFormat="1" applyFont="1" applyFill="1" applyBorder="1" applyAlignment="1">
      <alignment vertical="top" wrapText="1"/>
    </xf>
    <xf numFmtId="169" fontId="19" fillId="35" borderId="10" xfId="0" applyNumberFormat="1" applyFont="1" applyFill="1" applyBorder="1" applyAlignment="1">
      <alignment horizontal="center" vertical="top" wrapText="1"/>
    </xf>
    <xf numFmtId="170" fontId="19" fillId="33" borderId="1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0" fillId="33" borderId="2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35" borderId="21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top" wrapText="1"/>
    </xf>
    <xf numFmtId="170" fontId="16" fillId="35" borderId="19" xfId="0" applyNumberFormat="1" applyFont="1" applyFill="1" applyBorder="1" applyAlignment="1">
      <alignment horizontal="center" vertical="top" wrapText="1"/>
    </xf>
    <xf numFmtId="170" fontId="16" fillId="35" borderId="21" xfId="0" applyNumberFormat="1" applyFont="1" applyFill="1" applyBorder="1" applyAlignment="1">
      <alignment horizontal="center" vertical="top" wrapText="1"/>
    </xf>
    <xf numFmtId="0" fontId="16" fillId="35" borderId="15" xfId="0" applyFont="1" applyFill="1" applyBorder="1" applyAlignment="1">
      <alignment horizontal="center" vertical="top" wrapText="1"/>
    </xf>
    <xf numFmtId="0" fontId="16" fillId="35" borderId="2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35" borderId="21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19" fillId="33" borderId="20" xfId="0" applyFont="1" applyFill="1" applyBorder="1" applyAlignment="1">
      <alignment horizontal="center" vertical="top" wrapText="1"/>
    </xf>
    <xf numFmtId="0" fontId="19" fillId="33" borderId="23" xfId="0" applyFont="1" applyFill="1" applyBorder="1" applyAlignment="1">
      <alignment horizontal="center" vertical="top" wrapText="1"/>
    </xf>
    <xf numFmtId="0" fontId="15" fillId="35" borderId="19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5" fillId="35" borderId="19" xfId="0" applyNumberFormat="1" applyFont="1" applyFill="1" applyBorder="1" applyAlignment="1">
      <alignment horizontal="center" vertical="top" wrapText="1"/>
    </xf>
    <xf numFmtId="0" fontId="15" fillId="35" borderId="21" xfId="0" applyNumberFormat="1" applyFont="1" applyFill="1" applyBorder="1" applyAlignment="1">
      <alignment horizontal="center" vertical="top" wrapText="1"/>
    </xf>
    <xf numFmtId="0" fontId="15" fillId="35" borderId="10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6" fontId="5" fillId="33" borderId="19" xfId="0" applyNumberFormat="1" applyFont="1" applyFill="1" applyBorder="1" applyAlignment="1">
      <alignment horizontal="left" vertical="top" wrapText="1"/>
    </xf>
    <xf numFmtId="16" fontId="5" fillId="33" borderId="10" xfId="0" applyNumberFormat="1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5" fillId="35" borderId="2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" fontId="5" fillId="33" borderId="21" xfId="0" applyNumberFormat="1" applyFont="1" applyFill="1" applyBorder="1" applyAlignment="1">
      <alignment horizontal="left" vertical="top" wrapText="1"/>
    </xf>
    <xf numFmtId="16" fontId="5" fillId="33" borderId="19" xfId="0" applyNumberFormat="1" applyFont="1" applyFill="1" applyBorder="1" applyAlignment="1">
      <alignment horizontal="center" vertical="top" wrapText="1"/>
    </xf>
    <xf numFmtId="16" fontId="5" fillId="33" borderId="21" xfId="0" applyNumberFormat="1" applyFont="1" applyFill="1" applyBorder="1" applyAlignment="1">
      <alignment horizontal="center" vertical="top" wrapText="1"/>
    </xf>
    <xf numFmtId="16" fontId="5" fillId="33" borderId="10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69" fontId="16" fillId="33" borderId="19" xfId="0" applyNumberFormat="1" applyFont="1" applyFill="1" applyBorder="1" applyAlignment="1">
      <alignment horizontal="center" vertical="top" wrapText="1"/>
    </xf>
    <xf numFmtId="169" fontId="16" fillId="33" borderId="21" xfId="0" applyNumberFormat="1" applyFont="1" applyFill="1" applyBorder="1" applyAlignment="1">
      <alignment horizontal="center" vertical="top" wrapText="1"/>
    </xf>
    <xf numFmtId="169" fontId="16" fillId="33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170" fontId="19" fillId="33" borderId="19" xfId="0" applyNumberFormat="1" applyFont="1" applyFill="1" applyBorder="1" applyAlignment="1">
      <alignment horizontal="center" vertical="top" wrapText="1"/>
    </xf>
    <xf numFmtId="170" fontId="19" fillId="33" borderId="21" xfId="0" applyNumberFormat="1" applyFont="1" applyFill="1" applyBorder="1" applyAlignment="1">
      <alignment horizontal="center" vertical="top" wrapText="1"/>
    </xf>
    <xf numFmtId="170" fontId="19" fillId="33" borderId="10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" fontId="20" fillId="0" borderId="11" xfId="0" applyNumberFormat="1" applyFont="1" applyBorder="1" applyAlignment="1">
      <alignment horizontal="center" vertical="center" wrapText="1"/>
    </xf>
    <xf numFmtId="16" fontId="20" fillId="0" borderId="12" xfId="0" applyNumberFormat="1" applyFont="1" applyBorder="1" applyAlignment="1">
      <alignment horizontal="center" vertical="center" wrapText="1"/>
    </xf>
    <xf numFmtId="16" fontId="20" fillId="0" borderId="13" xfId="0" applyNumberFormat="1" applyFont="1" applyBorder="1" applyAlignment="1">
      <alignment horizontal="center" vertical="center" wrapText="1"/>
    </xf>
    <xf numFmtId="169" fontId="19" fillId="33" borderId="19" xfId="0" applyNumberFormat="1" applyFont="1" applyFill="1" applyBorder="1" applyAlignment="1">
      <alignment horizontal="center" vertical="top" wrapText="1"/>
    </xf>
    <xf numFmtId="169" fontId="19" fillId="33" borderId="21" xfId="0" applyNumberFormat="1" applyFont="1" applyFill="1" applyBorder="1" applyAlignment="1">
      <alignment horizontal="center" vertical="top" wrapText="1"/>
    </xf>
    <xf numFmtId="169" fontId="19" fillId="35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" fontId="5" fillId="0" borderId="19" xfId="0" applyNumberFormat="1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justify"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justify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16" fillId="35" borderId="19" xfId="0" applyNumberFormat="1" applyFont="1" applyFill="1" applyBorder="1" applyAlignment="1">
      <alignment horizontal="center" vertical="top" wrapText="1"/>
    </xf>
    <xf numFmtId="0" fontId="16" fillId="35" borderId="21" xfId="0" applyNumberFormat="1" applyFont="1" applyFill="1" applyBorder="1" applyAlignment="1">
      <alignment horizontal="center" vertical="top" wrapText="1"/>
    </xf>
    <xf numFmtId="0" fontId="16" fillId="35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4" fontId="5" fillId="33" borderId="19" xfId="0" applyNumberFormat="1" applyFont="1" applyFill="1" applyBorder="1" applyAlignment="1">
      <alignment horizontal="left" vertical="top" wrapText="1"/>
    </xf>
    <xf numFmtId="14" fontId="5" fillId="33" borderId="21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zoomScale="75" zoomScaleNormal="75" zoomScalePageLayoutView="0" workbookViewId="0" topLeftCell="A7">
      <selection activeCell="A11" sqref="A11:J11"/>
    </sheetView>
  </sheetViews>
  <sheetFormatPr defaultColWidth="9.00390625" defaultRowHeight="12.75"/>
  <cols>
    <col min="1" max="1" width="37.375" style="0" customWidth="1"/>
    <col min="2" max="2" width="21.37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9:10" ht="24" customHeight="1">
      <c r="I1" s="36"/>
      <c r="J1" s="37" t="s">
        <v>174</v>
      </c>
    </row>
    <row r="2" spans="1:10" ht="32.25">
      <c r="A2" s="306" t="s">
        <v>84</v>
      </c>
      <c r="B2" s="306"/>
      <c r="C2" s="306"/>
      <c r="D2" s="306"/>
      <c r="E2" s="306"/>
      <c r="F2" s="306"/>
      <c r="G2" s="306"/>
      <c r="H2" s="306"/>
      <c r="I2" s="306"/>
      <c r="J2" s="1"/>
    </row>
    <row r="3" ht="12.75" thickBot="1">
      <c r="H3" t="s">
        <v>64</v>
      </c>
    </row>
    <row r="4" spans="1:10" ht="28.5" customHeight="1" thickBot="1">
      <c r="A4" s="307" t="s">
        <v>31</v>
      </c>
      <c r="B4" s="307"/>
      <c r="C4" s="307" t="s">
        <v>32</v>
      </c>
      <c r="D4" s="310" t="s">
        <v>0</v>
      </c>
      <c r="E4" s="313" t="s">
        <v>57</v>
      </c>
      <c r="F4" s="314"/>
      <c r="G4" s="314"/>
      <c r="H4" s="314"/>
      <c r="I4" s="315" t="s">
        <v>1</v>
      </c>
      <c r="J4" s="315" t="s">
        <v>2</v>
      </c>
    </row>
    <row r="5" spans="1:10" ht="28.5" customHeight="1" thickBot="1">
      <c r="A5" s="308"/>
      <c r="B5" s="308"/>
      <c r="C5" s="308"/>
      <c r="D5" s="311"/>
      <c r="E5" s="315" t="s">
        <v>53</v>
      </c>
      <c r="F5" s="313" t="s">
        <v>58</v>
      </c>
      <c r="G5" s="324"/>
      <c r="H5" s="315" t="s">
        <v>59</v>
      </c>
      <c r="I5" s="316"/>
      <c r="J5" s="316"/>
    </row>
    <row r="6" spans="1:10" ht="172.5" customHeight="1" thickBot="1">
      <c r="A6" s="309"/>
      <c r="B6" s="309"/>
      <c r="C6" s="309"/>
      <c r="D6" s="312"/>
      <c r="E6" s="317"/>
      <c r="F6" s="85" t="s">
        <v>21</v>
      </c>
      <c r="G6" s="12" t="s">
        <v>54</v>
      </c>
      <c r="H6" s="317"/>
      <c r="I6" s="317"/>
      <c r="J6" s="317"/>
    </row>
    <row r="7" spans="1:10" ht="18" thickBot="1">
      <c r="A7" s="1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3">
        <v>7</v>
      </c>
      <c r="H7" s="15">
        <v>8</v>
      </c>
      <c r="I7" s="18">
        <v>9</v>
      </c>
      <c r="J7" s="18">
        <v>10</v>
      </c>
    </row>
    <row r="8" spans="1:10" ht="12">
      <c r="A8" s="325" t="s">
        <v>142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ht="12.75" thickBot="1">
      <c r="A9" s="328"/>
      <c r="B9" s="329"/>
      <c r="C9" s="329"/>
      <c r="D9" s="329"/>
      <c r="E9" s="329"/>
      <c r="F9" s="329"/>
      <c r="G9" s="329"/>
      <c r="H9" s="329"/>
      <c r="I9" s="329"/>
      <c r="J9" s="330"/>
    </row>
    <row r="10" spans="1:10" ht="18" thickBot="1">
      <c r="A10" s="302" t="s">
        <v>77</v>
      </c>
      <c r="B10" s="303"/>
      <c r="C10" s="303"/>
      <c r="D10" s="303"/>
      <c r="E10" s="303"/>
      <c r="F10" s="303"/>
      <c r="G10" s="303"/>
      <c r="H10" s="303"/>
      <c r="I10" s="303"/>
      <c r="J10" s="331"/>
    </row>
    <row r="11" spans="1:10" ht="16.5" customHeight="1">
      <c r="A11" s="332" t="s">
        <v>78</v>
      </c>
      <c r="B11" s="304"/>
      <c r="C11" s="304"/>
      <c r="D11" s="304"/>
      <c r="E11" s="304"/>
      <c r="F11" s="304"/>
      <c r="G11" s="304"/>
      <c r="H11" s="304"/>
      <c r="I11" s="304"/>
      <c r="J11" s="305"/>
    </row>
    <row r="12" spans="1:10" ht="18" thickBot="1">
      <c r="A12" s="333" t="s">
        <v>79</v>
      </c>
      <c r="B12" s="334"/>
      <c r="C12" s="334"/>
      <c r="D12" s="334"/>
      <c r="E12" s="334"/>
      <c r="F12" s="334"/>
      <c r="G12" s="334"/>
      <c r="H12" s="334"/>
      <c r="I12" s="334"/>
      <c r="J12" s="335"/>
    </row>
    <row r="13" spans="1:10" ht="18" thickBot="1">
      <c r="A13" s="302" t="s">
        <v>3</v>
      </c>
      <c r="B13" s="303"/>
      <c r="C13" s="303"/>
      <c r="D13" s="304"/>
      <c r="E13" s="304"/>
      <c r="F13" s="304"/>
      <c r="G13" s="304"/>
      <c r="H13" s="304"/>
      <c r="I13" s="304"/>
      <c r="J13" s="305"/>
    </row>
    <row r="14" spans="1:10" ht="21.75" customHeight="1" thickBot="1">
      <c r="A14" s="321" t="s">
        <v>150</v>
      </c>
      <c r="B14" s="318"/>
      <c r="C14" s="338" t="s">
        <v>29</v>
      </c>
      <c r="D14" s="342">
        <f>F14+F15+F16+F20+G14+G15+G16+G20+F17+F18+F19+G17+G18+G19</f>
        <v>1968.74101</v>
      </c>
      <c r="E14" s="344"/>
      <c r="F14" s="259">
        <f>393.18+1.76501</f>
        <v>394.94501</v>
      </c>
      <c r="G14" s="260">
        <v>212.7162</v>
      </c>
      <c r="H14" s="318"/>
      <c r="I14" s="26" t="s">
        <v>43</v>
      </c>
      <c r="J14" s="321" t="s">
        <v>85</v>
      </c>
    </row>
    <row r="15" spans="1:10" ht="20.25" customHeight="1" thickBot="1">
      <c r="A15" s="336"/>
      <c r="B15" s="319"/>
      <c r="C15" s="339"/>
      <c r="D15" s="343"/>
      <c r="E15" s="345"/>
      <c r="F15" s="214">
        <v>400</v>
      </c>
      <c r="G15" s="261">
        <f>168.1138-10.054</f>
        <v>158.0598</v>
      </c>
      <c r="H15" s="319"/>
      <c r="I15" s="26" t="s">
        <v>42</v>
      </c>
      <c r="J15" s="322"/>
    </row>
    <row r="16" spans="1:10" ht="21" customHeight="1" thickBot="1">
      <c r="A16" s="336"/>
      <c r="B16" s="319"/>
      <c r="C16" s="339"/>
      <c r="D16" s="343"/>
      <c r="E16" s="345"/>
      <c r="F16" s="214">
        <f>177.72+26.2</f>
        <v>203.92</v>
      </c>
      <c r="G16" s="261">
        <v>124</v>
      </c>
      <c r="H16" s="319"/>
      <c r="I16" s="49" t="s">
        <v>44</v>
      </c>
      <c r="J16" s="322"/>
    </row>
    <row r="17" spans="1:10" ht="24.75" customHeight="1" thickBot="1">
      <c r="A17" s="336"/>
      <c r="B17" s="319"/>
      <c r="C17" s="339"/>
      <c r="D17" s="343"/>
      <c r="E17" s="345"/>
      <c r="F17" s="214">
        <f>143+24</f>
        <v>167</v>
      </c>
      <c r="G17" s="227">
        <v>10</v>
      </c>
      <c r="H17" s="319"/>
      <c r="I17" s="50" t="s">
        <v>41</v>
      </c>
      <c r="J17" s="322"/>
    </row>
    <row r="18" spans="1:10" ht="21" customHeight="1" thickBot="1">
      <c r="A18" s="336"/>
      <c r="B18" s="319"/>
      <c r="C18" s="339"/>
      <c r="D18" s="343"/>
      <c r="E18" s="345"/>
      <c r="F18" s="214">
        <v>20</v>
      </c>
      <c r="G18" s="227"/>
      <c r="H18" s="319"/>
      <c r="I18" s="49" t="s">
        <v>62</v>
      </c>
      <c r="J18" s="322"/>
    </row>
    <row r="19" spans="1:10" ht="21" customHeight="1" thickBot="1">
      <c r="A19" s="336"/>
      <c r="B19" s="319"/>
      <c r="C19" s="339"/>
      <c r="D19" s="343"/>
      <c r="E19" s="345"/>
      <c r="F19" s="214">
        <v>178.1</v>
      </c>
      <c r="G19" s="227"/>
      <c r="H19" s="319"/>
      <c r="I19" s="49" t="s">
        <v>75</v>
      </c>
      <c r="J19" s="322"/>
    </row>
    <row r="20" spans="1:10" ht="21.75" customHeight="1" thickBot="1">
      <c r="A20" s="336"/>
      <c r="B20" s="319"/>
      <c r="C20" s="339"/>
      <c r="D20" s="343"/>
      <c r="E20" s="345"/>
      <c r="F20" s="262">
        <v>100</v>
      </c>
      <c r="G20" s="227"/>
      <c r="H20" s="319"/>
      <c r="I20" s="49" t="s">
        <v>40</v>
      </c>
      <c r="J20" s="322"/>
    </row>
    <row r="21" spans="1:10" ht="24.75" customHeight="1" thickBot="1">
      <c r="A21" s="336"/>
      <c r="B21" s="319"/>
      <c r="C21" s="338" t="s">
        <v>30</v>
      </c>
      <c r="D21" s="340">
        <f>G21+G22+G23+G24</f>
        <v>22.7</v>
      </c>
      <c r="E21" s="345"/>
      <c r="F21" s="214"/>
      <c r="G21" s="261">
        <v>2.7</v>
      </c>
      <c r="H21" s="319"/>
      <c r="I21" s="49" t="s">
        <v>75</v>
      </c>
      <c r="J21" s="322"/>
    </row>
    <row r="22" spans="1:10" ht="20.25" customHeight="1" thickBot="1">
      <c r="A22" s="336"/>
      <c r="B22" s="319"/>
      <c r="C22" s="339"/>
      <c r="D22" s="341"/>
      <c r="E22" s="345"/>
      <c r="F22" s="263"/>
      <c r="G22" s="264">
        <v>20</v>
      </c>
      <c r="H22" s="319"/>
      <c r="I22" s="49" t="s">
        <v>40</v>
      </c>
      <c r="J22" s="322"/>
    </row>
    <row r="23" spans="1:10" ht="21.75" customHeight="1" thickBot="1">
      <c r="A23" s="336"/>
      <c r="B23" s="319"/>
      <c r="C23" s="339"/>
      <c r="D23" s="341"/>
      <c r="E23" s="345"/>
      <c r="F23" s="237"/>
      <c r="G23" s="261">
        <v>0</v>
      </c>
      <c r="H23" s="319"/>
      <c r="I23" s="65"/>
      <c r="J23" s="322"/>
    </row>
    <row r="24" spans="1:10" ht="20.25" customHeight="1" thickBot="1">
      <c r="A24" s="336"/>
      <c r="B24" s="319"/>
      <c r="C24" s="339"/>
      <c r="D24" s="341"/>
      <c r="E24" s="345"/>
      <c r="F24" s="263"/>
      <c r="G24" s="261">
        <v>0</v>
      </c>
      <c r="H24" s="319"/>
      <c r="I24" s="50"/>
      <c r="J24" s="322"/>
    </row>
    <row r="25" spans="1:10" ht="21.75" customHeight="1">
      <c r="A25" s="336"/>
      <c r="B25" s="319"/>
      <c r="C25" s="338" t="s">
        <v>48</v>
      </c>
      <c r="D25" s="340">
        <f>G25+G26+G27+G28</f>
        <v>60.08733</v>
      </c>
      <c r="E25" s="345"/>
      <c r="F25" s="340"/>
      <c r="G25" s="365">
        <f>45+15.08733</f>
        <v>60.08733</v>
      </c>
      <c r="H25" s="319"/>
      <c r="I25" s="318" t="s">
        <v>9</v>
      </c>
      <c r="J25" s="322"/>
    </row>
    <row r="26" spans="1:10" ht="20.25" customHeight="1" thickBot="1">
      <c r="A26" s="336"/>
      <c r="B26" s="319"/>
      <c r="C26" s="339"/>
      <c r="D26" s="341"/>
      <c r="E26" s="345"/>
      <c r="F26" s="341"/>
      <c r="G26" s="386"/>
      <c r="H26" s="319"/>
      <c r="I26" s="319"/>
      <c r="J26" s="322"/>
    </row>
    <row r="27" spans="1:10" ht="21.75" customHeight="1" hidden="1" thickBot="1">
      <c r="A27" s="336"/>
      <c r="B27" s="319"/>
      <c r="C27" s="339"/>
      <c r="D27" s="341"/>
      <c r="E27" s="345"/>
      <c r="F27" s="341"/>
      <c r="G27" s="386"/>
      <c r="H27" s="319"/>
      <c r="I27" s="319"/>
      <c r="J27" s="322"/>
    </row>
    <row r="28" spans="1:10" ht="54.75" customHeight="1" hidden="1" thickBot="1">
      <c r="A28" s="337"/>
      <c r="B28" s="319"/>
      <c r="C28" s="339"/>
      <c r="D28" s="341"/>
      <c r="E28" s="345"/>
      <c r="F28" s="359"/>
      <c r="G28" s="366"/>
      <c r="H28" s="320"/>
      <c r="I28" s="319"/>
      <c r="J28" s="323"/>
    </row>
    <row r="29" spans="1:10" ht="18" thickBot="1">
      <c r="A29" s="346" t="s">
        <v>3</v>
      </c>
      <c r="B29" s="347"/>
      <c r="C29" s="347"/>
      <c r="D29" s="347"/>
      <c r="E29" s="347"/>
      <c r="F29" s="347"/>
      <c r="G29" s="347"/>
      <c r="H29" s="347"/>
      <c r="I29" s="347"/>
      <c r="J29" s="348"/>
    </row>
    <row r="30" spans="1:10" ht="76.5" customHeight="1" thickBot="1">
      <c r="A30" s="321" t="s">
        <v>156</v>
      </c>
      <c r="B30" s="54"/>
      <c r="C30" s="122">
        <v>2014</v>
      </c>
      <c r="D30" s="143">
        <f>G30</f>
        <v>75</v>
      </c>
      <c r="E30" s="142"/>
      <c r="F30" s="142"/>
      <c r="G30" s="140">
        <f>105-30</f>
        <v>75</v>
      </c>
      <c r="H30" s="22"/>
      <c r="I30" s="55" t="s">
        <v>18</v>
      </c>
      <c r="J30" s="86" t="s">
        <v>4</v>
      </c>
    </row>
    <row r="31" spans="1:10" ht="76.5" customHeight="1" thickBot="1">
      <c r="A31" s="336"/>
      <c r="B31" s="39"/>
      <c r="C31" s="123">
        <v>2015</v>
      </c>
      <c r="D31" s="258">
        <f>G31</f>
        <v>155.92003</v>
      </c>
      <c r="E31" s="238"/>
      <c r="F31" s="237"/>
      <c r="G31" s="213">
        <f>94.78168+20.608+40.53035</f>
        <v>155.92003</v>
      </c>
      <c r="H31" s="22"/>
      <c r="I31" s="55" t="s">
        <v>18</v>
      </c>
      <c r="J31" s="87" t="s">
        <v>20</v>
      </c>
    </row>
    <row r="32" spans="1:10" ht="173.25" customHeight="1" thickBot="1">
      <c r="A32" s="337"/>
      <c r="B32" s="40"/>
      <c r="C32" s="123">
        <v>2016</v>
      </c>
      <c r="D32" s="270">
        <f>G32</f>
        <v>72.02</v>
      </c>
      <c r="E32" s="238"/>
      <c r="F32" s="237"/>
      <c r="G32" s="215">
        <f>80-22.6+14.62</f>
        <v>72.02</v>
      </c>
      <c r="H32" s="22"/>
      <c r="I32" s="59" t="s">
        <v>152</v>
      </c>
      <c r="J32" s="56"/>
    </row>
    <row r="33" spans="1:10" ht="21" customHeight="1">
      <c r="A33" s="349" t="s">
        <v>3</v>
      </c>
      <c r="B33" s="350"/>
      <c r="C33" s="350"/>
      <c r="D33" s="350"/>
      <c r="E33" s="350"/>
      <c r="F33" s="350"/>
      <c r="G33" s="350"/>
      <c r="H33" s="350"/>
      <c r="I33" s="350"/>
      <c r="J33" s="348"/>
    </row>
    <row r="34" spans="1:10" ht="15.75" customHeight="1" thickBot="1">
      <c r="A34" s="351"/>
      <c r="B34" s="352"/>
      <c r="C34" s="352"/>
      <c r="D34" s="352"/>
      <c r="E34" s="352"/>
      <c r="F34" s="352"/>
      <c r="G34" s="352"/>
      <c r="H34" s="352"/>
      <c r="I34" s="352"/>
      <c r="J34" s="353"/>
    </row>
    <row r="35" spans="1:10" ht="99.75" customHeight="1" thickBot="1">
      <c r="A35" s="321" t="s">
        <v>149</v>
      </c>
      <c r="B35" s="57"/>
      <c r="C35" s="124">
        <v>2014</v>
      </c>
      <c r="D35" s="146">
        <f>G35</f>
        <v>22</v>
      </c>
      <c r="E35" s="146"/>
      <c r="F35" s="146"/>
      <c r="G35" s="141">
        <v>22</v>
      </c>
      <c r="H35" s="17"/>
      <c r="I35" s="318" t="s">
        <v>9</v>
      </c>
      <c r="J35" s="321" t="s">
        <v>23</v>
      </c>
    </row>
    <row r="36" spans="1:10" ht="90" customHeight="1" thickBot="1">
      <c r="A36" s="337"/>
      <c r="B36" s="39"/>
      <c r="C36" s="123">
        <v>2015</v>
      </c>
      <c r="D36" s="228">
        <f>G36</f>
        <v>20</v>
      </c>
      <c r="E36" s="147"/>
      <c r="F36" s="148"/>
      <c r="G36" s="139">
        <v>20</v>
      </c>
      <c r="H36" s="17"/>
      <c r="I36" s="319"/>
      <c r="J36" s="336"/>
    </row>
    <row r="37" spans="1:10" ht="67.5" customHeight="1" thickBot="1">
      <c r="A37" s="50" t="s">
        <v>113</v>
      </c>
      <c r="B37" s="40"/>
      <c r="C37" s="126">
        <v>2016</v>
      </c>
      <c r="D37" s="146">
        <f>G37</f>
        <v>20</v>
      </c>
      <c r="E37" s="117"/>
      <c r="F37" s="149"/>
      <c r="G37" s="257">
        <v>20</v>
      </c>
      <c r="H37" s="58"/>
      <c r="I37" s="320"/>
      <c r="J37" s="337"/>
    </row>
    <row r="38" spans="1:10" ht="18" thickBot="1">
      <c r="A38" s="346" t="s">
        <v>3</v>
      </c>
      <c r="B38" s="347"/>
      <c r="C38" s="347"/>
      <c r="D38" s="347"/>
      <c r="E38" s="347"/>
      <c r="F38" s="347"/>
      <c r="G38" s="347"/>
      <c r="H38" s="347"/>
      <c r="I38" s="347"/>
      <c r="J38" s="357"/>
    </row>
    <row r="39" spans="1:10" ht="33" customHeight="1" thickBot="1">
      <c r="A39" s="321" t="s">
        <v>24</v>
      </c>
      <c r="B39" s="41"/>
      <c r="C39" s="338">
        <v>2014</v>
      </c>
      <c r="D39" s="340">
        <f>G39+G40</f>
        <v>30</v>
      </c>
      <c r="E39" s="150"/>
      <c r="F39" s="142"/>
      <c r="G39" s="139">
        <v>12</v>
      </c>
      <c r="H39" s="23"/>
      <c r="I39" s="21" t="s">
        <v>80</v>
      </c>
      <c r="J39" s="321" t="s">
        <v>86</v>
      </c>
    </row>
    <row r="40" spans="1:10" ht="30" customHeight="1" thickBot="1">
      <c r="A40" s="336"/>
      <c r="B40" s="42"/>
      <c r="C40" s="358"/>
      <c r="D40" s="359"/>
      <c r="E40" s="144"/>
      <c r="F40" s="142"/>
      <c r="G40" s="139">
        <v>18</v>
      </c>
      <c r="H40" s="25"/>
      <c r="I40" s="21" t="s">
        <v>81</v>
      </c>
      <c r="J40" s="336"/>
    </row>
    <row r="41" spans="1:10" ht="37.5" customHeight="1" thickBot="1">
      <c r="A41" s="336"/>
      <c r="B41" s="42"/>
      <c r="C41" s="123">
        <v>2015</v>
      </c>
      <c r="D41" s="224">
        <f>G41</f>
        <v>14.3702</v>
      </c>
      <c r="E41" s="144"/>
      <c r="F41" s="142"/>
      <c r="G41" s="139">
        <f>30-10-5.6298</f>
        <v>14.3702</v>
      </c>
      <c r="H41" s="25"/>
      <c r="I41" s="13" t="s">
        <v>9</v>
      </c>
      <c r="J41" s="336"/>
    </row>
    <row r="42" spans="1:10" ht="18" thickBot="1">
      <c r="A42" s="346" t="s">
        <v>3</v>
      </c>
      <c r="B42" s="347"/>
      <c r="C42" s="347"/>
      <c r="D42" s="347"/>
      <c r="E42" s="347"/>
      <c r="F42" s="347"/>
      <c r="G42" s="347"/>
      <c r="H42" s="347"/>
      <c r="I42" s="347"/>
      <c r="J42" s="348"/>
    </row>
    <row r="43" spans="1:10" ht="75" customHeight="1" thickBot="1">
      <c r="A43" s="321" t="s">
        <v>83</v>
      </c>
      <c r="B43" s="38"/>
      <c r="C43" s="120">
        <v>2014</v>
      </c>
      <c r="D43" s="129">
        <f>G43</f>
        <v>25</v>
      </c>
      <c r="E43" s="129"/>
      <c r="F43" s="129"/>
      <c r="G43" s="151">
        <f>12+13</f>
        <v>25</v>
      </c>
      <c r="H43" s="46"/>
      <c r="I43" s="16" t="s">
        <v>9</v>
      </c>
      <c r="J43" s="321" t="s">
        <v>5</v>
      </c>
    </row>
    <row r="44" spans="1:10" ht="66.75" customHeight="1" thickBot="1">
      <c r="A44" s="337"/>
      <c r="B44" s="43"/>
      <c r="C44" s="127">
        <v>2015</v>
      </c>
      <c r="D44" s="241">
        <f>G44</f>
        <v>25</v>
      </c>
      <c r="E44" s="143"/>
      <c r="F44" s="147"/>
      <c r="G44" s="139">
        <v>25</v>
      </c>
      <c r="H44" s="17"/>
      <c r="I44" s="59" t="s">
        <v>9</v>
      </c>
      <c r="J44" s="336"/>
    </row>
    <row r="45" spans="1:10" ht="38.25" customHeight="1" thickBot="1">
      <c r="A45" s="346" t="s">
        <v>3</v>
      </c>
      <c r="B45" s="350"/>
      <c r="C45" s="350"/>
      <c r="D45" s="350"/>
      <c r="E45" s="347"/>
      <c r="F45" s="347"/>
      <c r="G45" s="347"/>
      <c r="H45" s="347"/>
      <c r="I45" s="347"/>
      <c r="J45" s="357"/>
    </row>
    <row r="46" spans="1:10" ht="33" customHeight="1" thickBot="1">
      <c r="A46" s="321" t="s">
        <v>6</v>
      </c>
      <c r="B46" s="242"/>
      <c r="C46" s="243">
        <v>2014</v>
      </c>
      <c r="D46" s="224">
        <f>G46</f>
        <v>15</v>
      </c>
      <c r="E46" s="244"/>
      <c r="F46" s="244"/>
      <c r="G46" s="214">
        <v>15</v>
      </c>
      <c r="H46" s="245"/>
      <c r="I46" s="246" t="s">
        <v>9</v>
      </c>
      <c r="J46" s="321" t="s">
        <v>7</v>
      </c>
    </row>
    <row r="47" spans="1:10" ht="28.5" customHeight="1" thickBot="1">
      <c r="A47" s="337"/>
      <c r="B47" s="247"/>
      <c r="C47" s="243">
        <v>2015</v>
      </c>
      <c r="D47" s="224">
        <f>G47</f>
        <v>15</v>
      </c>
      <c r="E47" s="244"/>
      <c r="F47" s="248"/>
      <c r="G47" s="214">
        <v>15</v>
      </c>
      <c r="H47" s="249"/>
      <c r="I47" s="250" t="s">
        <v>9</v>
      </c>
      <c r="J47" s="336"/>
    </row>
    <row r="48" spans="1:10" ht="18" thickBot="1">
      <c r="A48" s="356" t="s">
        <v>3</v>
      </c>
      <c r="B48" s="347"/>
      <c r="C48" s="347"/>
      <c r="D48" s="347"/>
      <c r="E48" s="347"/>
      <c r="F48" s="347"/>
      <c r="G48" s="347"/>
      <c r="H48" s="347"/>
      <c r="I48" s="347"/>
      <c r="J48" s="357"/>
    </row>
    <row r="49" spans="1:10" ht="34.5" customHeight="1" thickBot="1">
      <c r="A49" s="321" t="s">
        <v>146</v>
      </c>
      <c r="B49" s="242"/>
      <c r="C49" s="243">
        <v>2014</v>
      </c>
      <c r="D49" s="251">
        <f>G49</f>
        <v>6</v>
      </c>
      <c r="E49" s="244"/>
      <c r="F49" s="252"/>
      <c r="G49" s="253">
        <v>6</v>
      </c>
      <c r="H49" s="249"/>
      <c r="I49" s="254" t="s">
        <v>14</v>
      </c>
      <c r="J49" s="321" t="s">
        <v>8</v>
      </c>
    </row>
    <row r="50" spans="1:10" ht="29.25" customHeight="1" thickBot="1">
      <c r="A50" s="354"/>
      <c r="B50" s="255"/>
      <c r="C50" s="243">
        <v>2015</v>
      </c>
      <c r="D50" s="256">
        <f>G50</f>
        <v>10.12</v>
      </c>
      <c r="E50" s="244"/>
      <c r="F50" s="248"/>
      <c r="G50" s="215">
        <v>10.12</v>
      </c>
      <c r="H50" s="249"/>
      <c r="I50" s="250" t="s">
        <v>13</v>
      </c>
      <c r="J50" s="336"/>
    </row>
    <row r="51" spans="1:10" ht="43.5" customHeight="1" thickBot="1">
      <c r="A51" s="355"/>
      <c r="B51" s="247"/>
      <c r="C51" s="243">
        <v>2016</v>
      </c>
      <c r="D51" s="251">
        <f>G51</f>
        <v>11</v>
      </c>
      <c r="E51" s="237"/>
      <c r="F51" s="248"/>
      <c r="G51" s="253">
        <v>11</v>
      </c>
      <c r="H51" s="249"/>
      <c r="I51" s="246" t="s">
        <v>13</v>
      </c>
      <c r="J51" s="337"/>
    </row>
    <row r="52" spans="1:10" ht="18" thickBot="1">
      <c r="A52" s="360" t="s">
        <v>3</v>
      </c>
      <c r="B52" s="361"/>
      <c r="C52" s="361"/>
      <c r="D52" s="361"/>
      <c r="E52" s="361"/>
      <c r="F52" s="361"/>
      <c r="G52" s="361"/>
      <c r="H52" s="361"/>
      <c r="I52" s="361"/>
      <c r="J52" s="362"/>
    </row>
    <row r="53" spans="1:10" ht="46.5" customHeight="1">
      <c r="A53" s="442" t="s">
        <v>151</v>
      </c>
      <c r="B53" s="318"/>
      <c r="C53" s="363">
        <v>2014</v>
      </c>
      <c r="D53" s="340">
        <f>G53</f>
        <v>10.3</v>
      </c>
      <c r="E53" s="365"/>
      <c r="F53" s="365"/>
      <c r="G53" s="365">
        <v>10.3</v>
      </c>
      <c r="H53" s="318"/>
      <c r="I53" s="318" t="s">
        <v>9</v>
      </c>
      <c r="J53" s="321" t="s">
        <v>25</v>
      </c>
    </row>
    <row r="54" spans="1:10" ht="44.25" customHeight="1" thickBot="1">
      <c r="A54" s="443"/>
      <c r="B54" s="319"/>
      <c r="C54" s="364"/>
      <c r="D54" s="359"/>
      <c r="E54" s="366"/>
      <c r="F54" s="366"/>
      <c r="G54" s="366"/>
      <c r="H54" s="320"/>
      <c r="I54" s="320"/>
      <c r="J54" s="336"/>
    </row>
    <row r="55" spans="1:10" ht="42" customHeight="1">
      <c r="A55" s="443"/>
      <c r="B55" s="319"/>
      <c r="C55" s="363">
        <v>2015</v>
      </c>
      <c r="D55" s="340">
        <f>G55</f>
        <v>20</v>
      </c>
      <c r="E55" s="365"/>
      <c r="F55" s="365"/>
      <c r="G55" s="365">
        <v>20</v>
      </c>
      <c r="H55" s="318"/>
      <c r="I55" s="318" t="s">
        <v>9</v>
      </c>
      <c r="J55" s="336"/>
    </row>
    <row r="56" spans="1:10" ht="25.5" customHeight="1" thickBot="1">
      <c r="A56" s="443"/>
      <c r="B56" s="319"/>
      <c r="C56" s="367"/>
      <c r="D56" s="359"/>
      <c r="E56" s="366"/>
      <c r="F56" s="366"/>
      <c r="G56" s="366"/>
      <c r="H56" s="320"/>
      <c r="I56" s="320"/>
      <c r="J56" s="336"/>
    </row>
    <row r="57" spans="1:10" ht="132" customHeight="1" thickBot="1">
      <c r="A57" s="444"/>
      <c r="B57" s="320"/>
      <c r="C57" s="123">
        <v>2016</v>
      </c>
      <c r="D57" s="224">
        <f>G57</f>
        <v>75</v>
      </c>
      <c r="E57" s="239"/>
      <c r="F57" s="214"/>
      <c r="G57" s="214">
        <v>75</v>
      </c>
      <c r="H57" s="49"/>
      <c r="I57" s="200" t="s">
        <v>9</v>
      </c>
      <c r="J57" s="337"/>
    </row>
    <row r="58" spans="1:10" ht="35.25" customHeight="1" thickBot="1">
      <c r="A58" s="423" t="s">
        <v>3</v>
      </c>
      <c r="B58" s="424"/>
      <c r="C58" s="424"/>
      <c r="D58" s="424"/>
      <c r="E58" s="424"/>
      <c r="F58" s="424"/>
      <c r="G58" s="424"/>
      <c r="H58" s="425"/>
      <c r="I58" s="425"/>
      <c r="J58" s="426"/>
    </row>
    <row r="59" spans="1:10" ht="37.5" customHeight="1" thickBot="1">
      <c r="A59" s="321" t="s">
        <v>114</v>
      </c>
      <c r="B59" s="38"/>
      <c r="C59" s="123">
        <v>2014</v>
      </c>
      <c r="D59" s="147">
        <f>G59</f>
        <v>0</v>
      </c>
      <c r="E59" s="142"/>
      <c r="F59" s="142"/>
      <c r="G59" s="139">
        <v>0</v>
      </c>
      <c r="H59" s="22"/>
      <c r="I59" s="13" t="s">
        <v>9</v>
      </c>
      <c r="J59" s="369" t="s">
        <v>102</v>
      </c>
    </row>
    <row r="60" spans="1:10" ht="24.75" customHeight="1" thickBot="1">
      <c r="A60" s="336"/>
      <c r="B60" s="39"/>
      <c r="C60" s="338">
        <v>2015</v>
      </c>
      <c r="D60" s="340">
        <f>G60+G61</f>
        <v>37</v>
      </c>
      <c r="E60" s="153"/>
      <c r="F60" s="153"/>
      <c r="G60" s="151">
        <v>9</v>
      </c>
      <c r="H60" s="60"/>
      <c r="I60" s="13" t="s">
        <v>40</v>
      </c>
      <c r="J60" s="370"/>
    </row>
    <row r="61" spans="1:10" ht="50.25" customHeight="1" thickBot="1">
      <c r="A61" s="336"/>
      <c r="B61" s="39"/>
      <c r="C61" s="358"/>
      <c r="D61" s="359"/>
      <c r="E61" s="129"/>
      <c r="F61" s="129"/>
      <c r="G61" s="151">
        <f>10+5+13</f>
        <v>28</v>
      </c>
      <c r="H61" s="46"/>
      <c r="I61" s="16" t="s">
        <v>94</v>
      </c>
      <c r="J61" s="370"/>
    </row>
    <row r="62" spans="1:10" ht="56.25" customHeight="1" thickBot="1">
      <c r="A62" s="321" t="s">
        <v>115</v>
      </c>
      <c r="B62" s="38"/>
      <c r="C62" s="123">
        <v>2014</v>
      </c>
      <c r="D62" s="224">
        <f>G62</f>
        <v>0</v>
      </c>
      <c r="E62" s="142"/>
      <c r="F62" s="156"/>
      <c r="G62" s="139">
        <v>0</v>
      </c>
      <c r="H62" s="25"/>
      <c r="I62" s="21" t="s">
        <v>14</v>
      </c>
      <c r="J62" s="199"/>
    </row>
    <row r="63" spans="1:10" ht="59.25" customHeight="1" thickBot="1">
      <c r="A63" s="337"/>
      <c r="B63" s="40"/>
      <c r="C63" s="123">
        <v>2015</v>
      </c>
      <c r="D63" s="224">
        <f>G63</f>
        <v>10</v>
      </c>
      <c r="E63" s="142"/>
      <c r="F63" s="156"/>
      <c r="G63" s="139">
        <v>10</v>
      </c>
      <c r="H63" s="25"/>
      <c r="I63" s="13" t="s">
        <v>75</v>
      </c>
      <c r="J63" s="84" t="s">
        <v>147</v>
      </c>
    </row>
    <row r="64" spans="1:10" ht="72" customHeight="1" thickBot="1">
      <c r="A64" s="321" t="s">
        <v>116</v>
      </c>
      <c r="B64" s="38"/>
      <c r="C64" s="123">
        <v>2014</v>
      </c>
      <c r="D64" s="147">
        <f>F64+G64</f>
        <v>500</v>
      </c>
      <c r="E64" s="139"/>
      <c r="F64" s="139">
        <v>460</v>
      </c>
      <c r="G64" s="139">
        <v>40</v>
      </c>
      <c r="H64" s="61"/>
      <c r="I64" s="13" t="s">
        <v>60</v>
      </c>
      <c r="J64" s="369" t="s">
        <v>28</v>
      </c>
    </row>
    <row r="65" spans="1:10" ht="41.25" customHeight="1" thickBot="1">
      <c r="A65" s="337"/>
      <c r="B65" s="39"/>
      <c r="C65" s="120">
        <v>2015</v>
      </c>
      <c r="D65" s="224">
        <f>G65</f>
        <v>10</v>
      </c>
      <c r="E65" s="151"/>
      <c r="F65" s="151"/>
      <c r="G65" s="157">
        <f>30-15-5</f>
        <v>10</v>
      </c>
      <c r="H65" s="27"/>
      <c r="I65" s="16" t="s">
        <v>9</v>
      </c>
      <c r="J65" s="370"/>
    </row>
    <row r="66" spans="1:10" ht="74.25" customHeight="1" thickBot="1">
      <c r="A66" s="371" t="s">
        <v>117</v>
      </c>
      <c r="B66" s="62"/>
      <c r="C66" s="123">
        <v>2014</v>
      </c>
      <c r="D66" s="241">
        <f>G66</f>
        <v>0</v>
      </c>
      <c r="E66" s="155"/>
      <c r="F66" s="151"/>
      <c r="G66" s="155">
        <v>0</v>
      </c>
      <c r="H66" s="26"/>
      <c r="I66" s="16" t="s">
        <v>9</v>
      </c>
      <c r="J66" s="369" t="s">
        <v>38</v>
      </c>
    </row>
    <row r="67" spans="1:10" ht="82.5" customHeight="1" thickBot="1">
      <c r="A67" s="372"/>
      <c r="B67" s="63"/>
      <c r="C67" s="120">
        <v>2015</v>
      </c>
      <c r="D67" s="241">
        <f>G67</f>
        <v>5.0048</v>
      </c>
      <c r="E67" s="155"/>
      <c r="F67" s="151"/>
      <c r="G67" s="158">
        <f>10-4.9952</f>
        <v>5.0048</v>
      </c>
      <c r="H67" s="26"/>
      <c r="I67" s="16" t="s">
        <v>9</v>
      </c>
      <c r="J67" s="370"/>
    </row>
    <row r="68" spans="1:10" ht="18" thickBot="1">
      <c r="A68" s="23" t="s">
        <v>3</v>
      </c>
      <c r="B68" s="25"/>
      <c r="C68" s="25"/>
      <c r="D68" s="25"/>
      <c r="E68" s="25"/>
      <c r="F68" s="25"/>
      <c r="G68" s="25"/>
      <c r="H68" s="25"/>
      <c r="I68" s="25"/>
      <c r="J68" s="52"/>
    </row>
    <row r="69" spans="1:10" ht="55.5" customHeight="1" thickBot="1">
      <c r="A69" s="321" t="s">
        <v>118</v>
      </c>
      <c r="B69" s="38"/>
      <c r="C69" s="123">
        <v>2014</v>
      </c>
      <c r="D69" s="147">
        <f>G69</f>
        <v>0</v>
      </c>
      <c r="E69" s="142"/>
      <c r="F69" s="142"/>
      <c r="G69" s="139">
        <v>0</v>
      </c>
      <c r="H69" s="23"/>
      <c r="I69" s="16" t="s">
        <v>9</v>
      </c>
      <c r="J69" s="318" t="s">
        <v>39</v>
      </c>
    </row>
    <row r="70" spans="1:10" ht="43.5" customHeight="1" thickBot="1">
      <c r="A70" s="337"/>
      <c r="B70" s="39"/>
      <c r="C70" s="123">
        <v>2015</v>
      </c>
      <c r="D70" s="240">
        <v>5</v>
      </c>
      <c r="E70" s="142"/>
      <c r="F70" s="144"/>
      <c r="G70" s="139">
        <f>15-10</f>
        <v>5</v>
      </c>
      <c r="H70" s="25"/>
      <c r="I70" s="16" t="s">
        <v>9</v>
      </c>
      <c r="J70" s="368"/>
    </row>
    <row r="71" spans="1:10" ht="18" thickBot="1">
      <c r="A71" s="23" t="s">
        <v>3</v>
      </c>
      <c r="B71" s="25"/>
      <c r="C71" s="25"/>
      <c r="D71" s="235"/>
      <c r="E71" s="25"/>
      <c r="F71" s="25"/>
      <c r="G71" s="25"/>
      <c r="H71" s="25"/>
      <c r="I71" s="26"/>
      <c r="J71" s="52"/>
    </row>
    <row r="72" spans="1:10" ht="30" customHeight="1" thickBot="1">
      <c r="A72" s="321" t="s">
        <v>119</v>
      </c>
      <c r="B72" s="38"/>
      <c r="C72" s="120">
        <v>2014</v>
      </c>
      <c r="D72" s="241">
        <f>G72</f>
        <v>25</v>
      </c>
      <c r="E72" s="142"/>
      <c r="F72" s="142"/>
      <c r="G72" s="139">
        <v>25</v>
      </c>
      <c r="H72" s="23"/>
      <c r="I72" s="21" t="s">
        <v>14</v>
      </c>
      <c r="J72" s="318" t="s">
        <v>10</v>
      </c>
    </row>
    <row r="73" spans="1:10" ht="26.25" customHeight="1" thickBot="1">
      <c r="A73" s="337"/>
      <c r="B73" s="39"/>
      <c r="C73" s="123">
        <v>2015</v>
      </c>
      <c r="D73" s="224">
        <f>G73</f>
        <v>25</v>
      </c>
      <c r="E73" s="142"/>
      <c r="F73" s="144"/>
      <c r="G73" s="139">
        <v>25</v>
      </c>
      <c r="H73" s="25"/>
      <c r="I73" s="21" t="s">
        <v>14</v>
      </c>
      <c r="J73" s="368"/>
    </row>
    <row r="74" spans="1:10" ht="66" customHeight="1" thickBot="1">
      <c r="A74" s="104" t="s">
        <v>120</v>
      </c>
      <c r="B74" s="40"/>
      <c r="C74" s="125">
        <v>2014</v>
      </c>
      <c r="D74" s="147">
        <f>G74</f>
        <v>25</v>
      </c>
      <c r="E74" s="144"/>
      <c r="F74" s="142"/>
      <c r="G74" s="159">
        <v>25</v>
      </c>
      <c r="H74" s="22"/>
      <c r="I74" s="21" t="s">
        <v>14</v>
      </c>
      <c r="J74" s="107" t="s">
        <v>82</v>
      </c>
    </row>
    <row r="75" spans="1:10" ht="81" customHeight="1" thickBot="1">
      <c r="A75" s="104" t="s">
        <v>121</v>
      </c>
      <c r="B75" s="44"/>
      <c r="C75" s="24">
        <v>2016</v>
      </c>
      <c r="D75" s="147">
        <f>G75</f>
        <v>60</v>
      </c>
      <c r="E75" s="144"/>
      <c r="F75" s="142"/>
      <c r="G75" s="239">
        <v>60</v>
      </c>
      <c r="H75" s="22"/>
      <c r="I75" s="21" t="s">
        <v>14</v>
      </c>
      <c r="J75" s="105"/>
    </row>
    <row r="76" spans="1:10" ht="18" thickBot="1">
      <c r="A76" s="23" t="s">
        <v>3</v>
      </c>
      <c r="B76" s="25"/>
      <c r="C76" s="25"/>
      <c r="D76" s="25"/>
      <c r="E76" s="25"/>
      <c r="F76" s="25"/>
      <c r="G76" s="25"/>
      <c r="H76" s="25"/>
      <c r="I76" s="25"/>
      <c r="J76" s="52"/>
    </row>
    <row r="77" spans="1:10" ht="34.5" customHeight="1" thickBot="1">
      <c r="A77" s="321" t="s">
        <v>122</v>
      </c>
      <c r="B77" s="38"/>
      <c r="C77" s="338">
        <v>2014</v>
      </c>
      <c r="D77" s="340">
        <f>F77</f>
        <v>8</v>
      </c>
      <c r="E77" s="142"/>
      <c r="F77" s="147">
        <v>8</v>
      </c>
      <c r="G77" s="139">
        <v>0</v>
      </c>
      <c r="H77" s="22"/>
      <c r="I77" s="84" t="s">
        <v>46</v>
      </c>
      <c r="J77" s="318" t="s">
        <v>11</v>
      </c>
    </row>
    <row r="78" spans="1:10" ht="31.5" customHeight="1" thickBot="1">
      <c r="A78" s="336"/>
      <c r="B78" s="57"/>
      <c r="C78" s="358"/>
      <c r="D78" s="359"/>
      <c r="E78" s="160"/>
      <c r="F78" s="160"/>
      <c r="G78" s="141">
        <v>0</v>
      </c>
      <c r="H78" s="22"/>
      <c r="I78" s="84" t="s">
        <v>13</v>
      </c>
      <c r="J78" s="319"/>
    </row>
    <row r="79" spans="1:10" ht="33" customHeight="1" thickBot="1">
      <c r="A79" s="336"/>
      <c r="B79" s="57"/>
      <c r="C79" s="124">
        <v>2015</v>
      </c>
      <c r="D79" s="224">
        <f>G79</f>
        <v>32.62764</v>
      </c>
      <c r="E79" s="225"/>
      <c r="F79" s="225"/>
      <c r="G79" s="226">
        <f>20+39.9952+5.6298-32.99736</f>
        <v>32.62764</v>
      </c>
      <c r="H79" s="22"/>
      <c r="I79" s="84" t="s">
        <v>13</v>
      </c>
      <c r="J79" s="319"/>
    </row>
    <row r="80" spans="1:10" ht="46.5" customHeight="1" thickBot="1">
      <c r="A80" s="337"/>
      <c r="B80" s="51"/>
      <c r="C80" s="124">
        <v>2016</v>
      </c>
      <c r="D80" s="256">
        <f>G80</f>
        <v>66.75999999999999</v>
      </c>
      <c r="E80" s="225"/>
      <c r="F80" s="225"/>
      <c r="G80" s="271">
        <f>100-18.62-14.62</f>
        <v>66.75999999999999</v>
      </c>
      <c r="H80" s="22"/>
      <c r="I80" s="84" t="s">
        <v>13</v>
      </c>
      <c r="J80" s="320"/>
    </row>
    <row r="81" spans="1:10" ht="55.5" customHeight="1" thickBot="1">
      <c r="A81" s="321" t="s">
        <v>123</v>
      </c>
      <c r="B81" s="57"/>
      <c r="C81" s="124">
        <v>2014</v>
      </c>
      <c r="D81" s="228">
        <f>G81</f>
        <v>30</v>
      </c>
      <c r="E81" s="229"/>
      <c r="F81" s="229"/>
      <c r="G81" s="227">
        <v>30</v>
      </c>
      <c r="H81" s="64"/>
      <c r="I81" s="16" t="s">
        <v>9</v>
      </c>
      <c r="J81" s="26" t="s">
        <v>12</v>
      </c>
    </row>
    <row r="82" spans="1:10" ht="34.5" customHeight="1">
      <c r="A82" s="336"/>
      <c r="B82" s="39"/>
      <c r="C82" s="338">
        <v>2015</v>
      </c>
      <c r="D82" s="433">
        <f>G82</f>
        <v>29.2</v>
      </c>
      <c r="E82" s="365"/>
      <c r="F82" s="365"/>
      <c r="G82" s="373">
        <v>29.2</v>
      </c>
      <c r="H82" s="318"/>
      <c r="I82" s="319" t="s">
        <v>33</v>
      </c>
      <c r="J82" s="65"/>
    </row>
    <row r="83" spans="1:10" ht="14.25" customHeight="1">
      <c r="A83" s="336"/>
      <c r="B83" s="39"/>
      <c r="C83" s="339"/>
      <c r="D83" s="434"/>
      <c r="E83" s="386"/>
      <c r="F83" s="386"/>
      <c r="G83" s="374"/>
      <c r="H83" s="319"/>
      <c r="I83" s="394"/>
      <c r="J83" s="65"/>
    </row>
    <row r="84" spans="1:10" ht="14.25" customHeight="1" thickBot="1">
      <c r="A84" s="337"/>
      <c r="B84" s="39"/>
      <c r="C84" s="358"/>
      <c r="D84" s="435"/>
      <c r="E84" s="366"/>
      <c r="F84" s="366"/>
      <c r="G84" s="375"/>
      <c r="H84" s="320"/>
      <c r="I84" s="395"/>
      <c r="J84" s="65"/>
    </row>
    <row r="85" spans="1:10" ht="34.5" customHeight="1" thickBot="1">
      <c r="A85" s="382" t="s">
        <v>124</v>
      </c>
      <c r="B85" s="66"/>
      <c r="C85" s="120">
        <v>2014</v>
      </c>
      <c r="D85" s="230">
        <f>G85</f>
        <v>0</v>
      </c>
      <c r="E85" s="231"/>
      <c r="F85" s="232"/>
      <c r="G85" s="223">
        <v>0</v>
      </c>
      <c r="H85" s="67"/>
      <c r="I85" s="16" t="s">
        <v>9</v>
      </c>
      <c r="J85" s="318" t="s">
        <v>26</v>
      </c>
    </row>
    <row r="86" spans="1:10" ht="41.25" customHeight="1" thickBot="1">
      <c r="A86" s="383"/>
      <c r="B86" s="68"/>
      <c r="C86" s="120">
        <v>2015</v>
      </c>
      <c r="D86" s="230">
        <f>G86</f>
        <v>0</v>
      </c>
      <c r="E86" s="231"/>
      <c r="F86" s="232"/>
      <c r="G86" s="223">
        <v>0</v>
      </c>
      <c r="H86" s="67"/>
      <c r="I86" s="13" t="s">
        <v>35</v>
      </c>
      <c r="J86" s="319"/>
    </row>
    <row r="87" spans="1:10" ht="39" customHeight="1" thickBot="1">
      <c r="A87" s="382" t="s">
        <v>125</v>
      </c>
      <c r="B87" s="391"/>
      <c r="C87" s="130">
        <v>2014</v>
      </c>
      <c r="D87" s="233">
        <f>F87</f>
        <v>50</v>
      </c>
      <c r="E87" s="277"/>
      <c r="F87" s="214">
        <v>50</v>
      </c>
      <c r="G87" s="234"/>
      <c r="H87" s="64"/>
      <c r="I87" s="45" t="s">
        <v>75</v>
      </c>
      <c r="J87" s="318" t="s">
        <v>76</v>
      </c>
    </row>
    <row r="88" spans="1:10" ht="41.25" customHeight="1" thickBot="1">
      <c r="A88" s="390"/>
      <c r="B88" s="392"/>
      <c r="C88" s="123">
        <v>2015</v>
      </c>
      <c r="D88" s="233">
        <v>50</v>
      </c>
      <c r="E88" s="277">
        <v>50</v>
      </c>
      <c r="F88" s="273"/>
      <c r="G88" s="276"/>
      <c r="H88" s="275"/>
      <c r="I88" s="13"/>
      <c r="J88" s="319"/>
    </row>
    <row r="89" spans="1:10" ht="39" customHeight="1" thickBot="1">
      <c r="A89" s="383"/>
      <c r="B89" s="393"/>
      <c r="C89" s="123">
        <v>2016</v>
      </c>
      <c r="D89" s="274">
        <f>F89</f>
        <v>50</v>
      </c>
      <c r="E89" s="214"/>
      <c r="F89" s="273">
        <v>50</v>
      </c>
      <c r="G89" s="276"/>
      <c r="H89" s="275"/>
      <c r="I89" s="13"/>
      <c r="J89" s="320"/>
    </row>
    <row r="90" spans="1:10" ht="18" thickBot="1">
      <c r="A90" s="23" t="s">
        <v>3</v>
      </c>
      <c r="B90" s="25"/>
      <c r="C90" s="25"/>
      <c r="D90" s="235"/>
      <c r="E90" s="236"/>
      <c r="F90" s="236"/>
      <c r="G90" s="235"/>
      <c r="H90" s="25"/>
      <c r="I90" s="69"/>
      <c r="J90" s="52"/>
    </row>
    <row r="91" spans="1:10" ht="55.5" customHeight="1" thickBot="1">
      <c r="A91" s="321" t="s">
        <v>126</v>
      </c>
      <c r="B91" s="38"/>
      <c r="C91" s="123">
        <v>2014</v>
      </c>
      <c r="D91" s="224">
        <f>G91</f>
        <v>5</v>
      </c>
      <c r="E91" s="237"/>
      <c r="F91" s="238"/>
      <c r="G91" s="214">
        <v>5</v>
      </c>
      <c r="H91" s="23"/>
      <c r="I91" s="13" t="s">
        <v>15</v>
      </c>
      <c r="J91" s="318" t="s">
        <v>27</v>
      </c>
    </row>
    <row r="92" spans="1:10" ht="44.25" customHeight="1" thickBot="1">
      <c r="A92" s="337"/>
      <c r="B92" s="39"/>
      <c r="C92" s="123">
        <v>2015</v>
      </c>
      <c r="D92" s="224">
        <v>5</v>
      </c>
      <c r="E92" s="142"/>
      <c r="F92" s="156"/>
      <c r="G92" s="139">
        <v>5</v>
      </c>
      <c r="H92" s="25"/>
      <c r="I92" s="13" t="s">
        <v>15</v>
      </c>
      <c r="J92" s="319"/>
    </row>
    <row r="93" spans="1:10" ht="20.25" customHeight="1" thickBot="1">
      <c r="A93" s="53" t="s">
        <v>3</v>
      </c>
      <c r="B93" s="48"/>
      <c r="C93" s="28"/>
      <c r="D93" s="45"/>
      <c r="E93" s="25"/>
      <c r="F93" s="25"/>
      <c r="G93" s="28"/>
      <c r="H93" s="58"/>
      <c r="I93" s="28"/>
      <c r="J93" s="29"/>
    </row>
    <row r="94" spans="1:10" ht="24.75" customHeight="1" thickBot="1">
      <c r="A94" s="321" t="s">
        <v>131</v>
      </c>
      <c r="B94" s="439"/>
      <c r="C94" s="338">
        <v>2014</v>
      </c>
      <c r="D94" s="340">
        <f>F94+G94</f>
        <v>459.79528999999997</v>
      </c>
      <c r="E94" s="142"/>
      <c r="F94" s="162">
        <f>38.27+30+64.57129</f>
        <v>132.84129000000001</v>
      </c>
      <c r="G94" s="139">
        <f>G95+G96+G97+G98+G99+G100+G101</f>
        <v>326.95399999999995</v>
      </c>
      <c r="H94" s="24"/>
      <c r="I94" s="13"/>
      <c r="J94" s="26" t="s">
        <v>19</v>
      </c>
    </row>
    <row r="95" spans="1:10" ht="39.75" customHeight="1" thickBot="1">
      <c r="A95" s="336"/>
      <c r="B95" s="440"/>
      <c r="C95" s="339"/>
      <c r="D95" s="341"/>
      <c r="E95" s="144"/>
      <c r="F95" s="147"/>
      <c r="G95" s="139">
        <f>55.4+44.7+10.054+123.7</f>
        <v>233.85399999999998</v>
      </c>
      <c r="H95" s="22"/>
      <c r="I95" s="16" t="s">
        <v>9</v>
      </c>
      <c r="J95" s="65"/>
    </row>
    <row r="96" spans="1:10" ht="39.75" customHeight="1" thickBot="1">
      <c r="A96" s="336"/>
      <c r="B96" s="440"/>
      <c r="C96" s="339"/>
      <c r="D96" s="341"/>
      <c r="E96" s="154"/>
      <c r="F96" s="142"/>
      <c r="G96" s="151">
        <v>15.3</v>
      </c>
      <c r="H96" s="60"/>
      <c r="I96" s="21" t="s">
        <v>45</v>
      </c>
      <c r="J96" s="65"/>
    </row>
    <row r="97" spans="1:10" ht="39.75" customHeight="1" thickBot="1">
      <c r="A97" s="336"/>
      <c r="B97" s="440"/>
      <c r="C97" s="339"/>
      <c r="D97" s="341"/>
      <c r="E97" s="154"/>
      <c r="F97" s="142"/>
      <c r="G97" s="151">
        <v>15.3</v>
      </c>
      <c r="H97" s="60"/>
      <c r="I97" s="21" t="s">
        <v>46</v>
      </c>
      <c r="J97" s="65"/>
    </row>
    <row r="98" spans="1:10" ht="39.75" customHeight="1" thickBot="1">
      <c r="A98" s="336"/>
      <c r="B98" s="440"/>
      <c r="C98" s="339"/>
      <c r="D98" s="341"/>
      <c r="E98" s="154"/>
      <c r="F98" s="142"/>
      <c r="G98" s="151">
        <v>24.4</v>
      </c>
      <c r="H98" s="60"/>
      <c r="I98" s="21" t="s">
        <v>41</v>
      </c>
      <c r="J98" s="65"/>
    </row>
    <row r="99" spans="1:10" ht="39.75" customHeight="1" thickBot="1">
      <c r="A99" s="336"/>
      <c r="B99" s="440"/>
      <c r="C99" s="339"/>
      <c r="D99" s="341"/>
      <c r="E99" s="154"/>
      <c r="F99" s="142"/>
      <c r="G99" s="151">
        <v>12.7</v>
      </c>
      <c r="H99" s="60"/>
      <c r="I99" s="21" t="s">
        <v>43</v>
      </c>
      <c r="J99" s="65"/>
    </row>
    <row r="100" spans="1:10" ht="39.75" customHeight="1" thickBot="1">
      <c r="A100" s="336"/>
      <c r="B100" s="440"/>
      <c r="C100" s="339"/>
      <c r="D100" s="341"/>
      <c r="E100" s="154"/>
      <c r="F100" s="142"/>
      <c r="G100" s="151">
        <v>12.7</v>
      </c>
      <c r="H100" s="60"/>
      <c r="I100" s="21" t="s">
        <v>42</v>
      </c>
      <c r="J100" s="65"/>
    </row>
    <row r="101" spans="1:10" ht="39.75" customHeight="1" thickBot="1">
      <c r="A101" s="336"/>
      <c r="B101" s="440"/>
      <c r="C101" s="358"/>
      <c r="D101" s="359"/>
      <c r="E101" s="154"/>
      <c r="F101" s="142"/>
      <c r="G101" s="151">
        <v>12.7</v>
      </c>
      <c r="H101" s="60"/>
      <c r="I101" s="21" t="s">
        <v>44</v>
      </c>
      <c r="J101" s="65"/>
    </row>
    <row r="102" spans="1:10" ht="48" customHeight="1" thickBot="1">
      <c r="A102" s="336"/>
      <c r="B102" s="440"/>
      <c r="C102" s="338">
        <v>2015</v>
      </c>
      <c r="D102" s="340">
        <f>G102+G103+G104+G105+G106+G107+G108</f>
        <v>171.27918</v>
      </c>
      <c r="E102" s="138"/>
      <c r="F102" s="147"/>
      <c r="G102" s="223">
        <f>42.652+56.53718</f>
        <v>99.18918</v>
      </c>
      <c r="H102" s="60"/>
      <c r="I102" s="21" t="s">
        <v>34</v>
      </c>
      <c r="J102" s="65"/>
    </row>
    <row r="103" spans="1:10" ht="48" customHeight="1" thickBot="1">
      <c r="A103" s="336"/>
      <c r="B103" s="440"/>
      <c r="C103" s="339"/>
      <c r="D103" s="341"/>
      <c r="E103" s="138"/>
      <c r="F103" s="129"/>
      <c r="G103" s="157">
        <v>15.296</v>
      </c>
      <c r="H103" s="60"/>
      <c r="I103" s="21" t="s">
        <v>45</v>
      </c>
      <c r="J103" s="65"/>
    </row>
    <row r="104" spans="1:10" ht="48" customHeight="1" thickBot="1">
      <c r="A104" s="336"/>
      <c r="B104" s="440"/>
      <c r="C104" s="339"/>
      <c r="D104" s="341"/>
      <c r="E104" s="138"/>
      <c r="F104" s="129"/>
      <c r="G104" s="157">
        <v>15.296</v>
      </c>
      <c r="H104" s="60"/>
      <c r="I104" s="21" t="s">
        <v>46</v>
      </c>
      <c r="J104" s="65"/>
    </row>
    <row r="105" spans="1:10" ht="48" customHeight="1" thickBot="1">
      <c r="A105" s="336"/>
      <c r="B105" s="440"/>
      <c r="C105" s="339"/>
      <c r="D105" s="341"/>
      <c r="E105" s="138"/>
      <c r="F105" s="129"/>
      <c r="G105" s="157">
        <v>15.296</v>
      </c>
      <c r="H105" s="60"/>
      <c r="I105" s="21" t="s">
        <v>41</v>
      </c>
      <c r="J105" s="65"/>
    </row>
    <row r="106" spans="1:10" ht="48" customHeight="1" thickBot="1">
      <c r="A106" s="336"/>
      <c r="B106" s="440"/>
      <c r="C106" s="339"/>
      <c r="D106" s="341"/>
      <c r="E106" s="138"/>
      <c r="F106" s="129"/>
      <c r="G106" s="157">
        <v>8.734</v>
      </c>
      <c r="H106" s="60"/>
      <c r="I106" s="21" t="s">
        <v>43</v>
      </c>
      <c r="J106" s="65"/>
    </row>
    <row r="107" spans="1:10" ht="48" customHeight="1" thickBot="1">
      <c r="A107" s="336"/>
      <c r="B107" s="440"/>
      <c r="C107" s="339"/>
      <c r="D107" s="341"/>
      <c r="E107" s="138"/>
      <c r="F107" s="129"/>
      <c r="G107" s="157">
        <v>8.734</v>
      </c>
      <c r="H107" s="60"/>
      <c r="I107" s="21" t="s">
        <v>42</v>
      </c>
      <c r="J107" s="65"/>
    </row>
    <row r="108" spans="1:10" ht="48" customHeight="1" thickBot="1">
      <c r="A108" s="336"/>
      <c r="B108" s="440"/>
      <c r="C108" s="358"/>
      <c r="D108" s="359"/>
      <c r="E108" s="138"/>
      <c r="F108" s="129"/>
      <c r="G108" s="157">
        <v>8.734</v>
      </c>
      <c r="H108" s="60"/>
      <c r="I108" s="21" t="s">
        <v>44</v>
      </c>
      <c r="J108" s="65"/>
    </row>
    <row r="109" spans="1:10" ht="48.75" customHeight="1" thickBot="1">
      <c r="A109" s="336"/>
      <c r="B109" s="440"/>
      <c r="C109" s="338">
        <v>2016</v>
      </c>
      <c r="D109" s="396">
        <f>G109+G110+G111+G112+G113+G114+G115</f>
        <v>111.004</v>
      </c>
      <c r="E109" s="153"/>
      <c r="F109" s="153"/>
      <c r="G109" s="203">
        <v>29.964</v>
      </c>
      <c r="H109" s="60"/>
      <c r="I109" s="21" t="s">
        <v>34</v>
      </c>
      <c r="J109" s="50"/>
    </row>
    <row r="110" spans="1:10" ht="32.25" customHeight="1" thickBot="1">
      <c r="A110" s="336"/>
      <c r="B110" s="440"/>
      <c r="C110" s="339"/>
      <c r="D110" s="397"/>
      <c r="E110" s="153"/>
      <c r="F110" s="153"/>
      <c r="G110" s="222">
        <v>10.98</v>
      </c>
      <c r="H110" s="60"/>
      <c r="I110" s="21" t="s">
        <v>61</v>
      </c>
      <c r="J110" s="65"/>
    </row>
    <row r="111" spans="1:10" ht="33.75" customHeight="1" thickBot="1">
      <c r="A111" s="336"/>
      <c r="B111" s="440"/>
      <c r="C111" s="339"/>
      <c r="D111" s="397"/>
      <c r="E111" s="153"/>
      <c r="F111" s="153"/>
      <c r="G111" s="222">
        <v>10.98</v>
      </c>
      <c r="H111" s="60"/>
      <c r="I111" s="21" t="s">
        <v>106</v>
      </c>
      <c r="J111" s="65"/>
    </row>
    <row r="112" spans="1:10" ht="31.5" customHeight="1" thickBot="1">
      <c r="A112" s="336"/>
      <c r="B112" s="440"/>
      <c r="C112" s="339"/>
      <c r="D112" s="397"/>
      <c r="E112" s="153"/>
      <c r="F112" s="153"/>
      <c r="G112" s="222">
        <v>10.98</v>
      </c>
      <c r="H112" s="60"/>
      <c r="I112" s="21" t="s">
        <v>56</v>
      </c>
      <c r="J112" s="65"/>
    </row>
    <row r="113" spans="1:10" ht="35.25" customHeight="1" thickBot="1">
      <c r="A113" s="336"/>
      <c r="B113" s="440"/>
      <c r="C113" s="339"/>
      <c r="D113" s="397"/>
      <c r="E113" s="153"/>
      <c r="F113" s="153"/>
      <c r="G113" s="222">
        <f>21.7-10.85</f>
        <v>10.85</v>
      </c>
      <c r="H113" s="60"/>
      <c r="I113" s="21" t="s">
        <v>41</v>
      </c>
      <c r="J113" s="65"/>
    </row>
    <row r="114" spans="1:10" ht="35.25" customHeight="1" thickBot="1">
      <c r="A114" s="336"/>
      <c r="B114" s="440"/>
      <c r="C114" s="339"/>
      <c r="D114" s="397"/>
      <c r="E114" s="153"/>
      <c r="F114" s="153"/>
      <c r="G114" s="222">
        <f>13.2+10.85</f>
        <v>24.049999999999997</v>
      </c>
      <c r="H114" s="60"/>
      <c r="I114" s="21" t="s">
        <v>107</v>
      </c>
      <c r="J114" s="65"/>
    </row>
    <row r="115" spans="1:10" ht="33.75" customHeight="1" thickBot="1">
      <c r="A115" s="337"/>
      <c r="B115" s="441"/>
      <c r="C115" s="358"/>
      <c r="D115" s="398"/>
      <c r="E115" s="153"/>
      <c r="F115" s="153"/>
      <c r="G115" s="222">
        <v>13.2</v>
      </c>
      <c r="H115" s="60"/>
      <c r="I115" s="21" t="s">
        <v>108</v>
      </c>
      <c r="J115" s="65"/>
    </row>
    <row r="116" spans="1:10" ht="30.75" customHeight="1" thickBot="1">
      <c r="A116" s="369" t="s">
        <v>132</v>
      </c>
      <c r="B116" s="75"/>
      <c r="C116" s="120">
        <v>2014</v>
      </c>
      <c r="D116" s="147">
        <f>G116</f>
        <v>0</v>
      </c>
      <c r="E116" s="129"/>
      <c r="F116" s="129"/>
      <c r="G116" s="151">
        <v>0</v>
      </c>
      <c r="H116" s="46"/>
      <c r="I116" s="21" t="s">
        <v>9</v>
      </c>
      <c r="J116" s="321" t="s">
        <v>47</v>
      </c>
    </row>
    <row r="117" spans="1:10" ht="30" customHeight="1" thickBot="1">
      <c r="A117" s="405"/>
      <c r="B117" s="75"/>
      <c r="C117" s="120">
        <v>2015</v>
      </c>
      <c r="D117" s="147">
        <f>G117</f>
        <v>0</v>
      </c>
      <c r="E117" s="147"/>
      <c r="F117" s="129"/>
      <c r="G117" s="151">
        <v>0</v>
      </c>
      <c r="H117" s="46"/>
      <c r="I117" s="21" t="s">
        <v>9</v>
      </c>
      <c r="J117" s="336"/>
    </row>
    <row r="118" spans="1:10" ht="66.75" customHeight="1" thickBot="1">
      <c r="A118" s="91" t="s">
        <v>133</v>
      </c>
      <c r="B118" s="92"/>
      <c r="C118" s="123">
        <v>2014</v>
      </c>
      <c r="D118" s="147">
        <f>G118</f>
        <v>587</v>
      </c>
      <c r="E118" s="147"/>
      <c r="F118" s="147"/>
      <c r="G118" s="163">
        <f>500+87</f>
        <v>587</v>
      </c>
      <c r="H118" s="17"/>
      <c r="I118" s="13" t="s">
        <v>40</v>
      </c>
      <c r="J118" s="44" t="s">
        <v>166</v>
      </c>
    </row>
    <row r="119" spans="1:10" ht="92.25" customHeight="1" thickBot="1">
      <c r="A119" s="369" t="s">
        <v>134</v>
      </c>
      <c r="B119" s="431"/>
      <c r="C119" s="123">
        <v>2014</v>
      </c>
      <c r="D119" s="164">
        <f>F119</f>
        <v>1489.853</v>
      </c>
      <c r="E119" s="147"/>
      <c r="F119" s="165">
        <v>1489.853</v>
      </c>
      <c r="G119" s="163">
        <v>0</v>
      </c>
      <c r="H119" s="24"/>
      <c r="I119" s="13" t="s">
        <v>46</v>
      </c>
      <c r="J119" s="102" t="s">
        <v>168</v>
      </c>
    </row>
    <row r="120" spans="1:10" ht="81" customHeight="1" thickBot="1">
      <c r="A120" s="405"/>
      <c r="B120" s="432"/>
      <c r="C120" s="123">
        <v>2015</v>
      </c>
      <c r="D120" s="164">
        <f>F120</f>
        <v>394.22</v>
      </c>
      <c r="E120" s="147"/>
      <c r="F120" s="165">
        <f>1298.5-904.28</f>
        <v>394.22</v>
      </c>
      <c r="G120" s="166">
        <v>0</v>
      </c>
      <c r="H120" s="17"/>
      <c r="I120" s="13" t="s">
        <v>45</v>
      </c>
      <c r="J120" s="102"/>
    </row>
    <row r="121" spans="1:10" ht="56.25" customHeight="1" thickBot="1">
      <c r="A121" s="103" t="s">
        <v>135</v>
      </c>
      <c r="B121" s="92"/>
      <c r="C121" s="125">
        <v>2015</v>
      </c>
      <c r="D121" s="167">
        <f>G121</f>
        <v>101.7862</v>
      </c>
      <c r="E121" s="143"/>
      <c r="F121" s="213"/>
      <c r="G121" s="220">
        <v>101.7862</v>
      </c>
      <c r="H121" s="17"/>
      <c r="I121" s="13" t="s">
        <v>44</v>
      </c>
      <c r="J121" s="44"/>
    </row>
    <row r="122" spans="1:10" ht="158.25" customHeight="1" thickBot="1">
      <c r="A122" s="103" t="s">
        <v>144</v>
      </c>
      <c r="B122" s="207"/>
      <c r="C122" s="123">
        <v>2016</v>
      </c>
      <c r="D122" s="162">
        <f>F122</f>
        <v>138.3</v>
      </c>
      <c r="E122" s="147"/>
      <c r="F122" s="221">
        <v>138.3</v>
      </c>
      <c r="G122" s="213"/>
      <c r="H122" s="24"/>
      <c r="I122" s="13" t="s">
        <v>145</v>
      </c>
      <c r="J122" s="102" t="s">
        <v>167</v>
      </c>
    </row>
    <row r="123" spans="1:10" ht="41.25" customHeight="1" thickBot="1">
      <c r="A123" s="371" t="s">
        <v>157</v>
      </c>
      <c r="B123" s="451"/>
      <c r="C123" s="338">
        <v>2016</v>
      </c>
      <c r="D123" s="342">
        <f>G123+G124</f>
        <v>477.22</v>
      </c>
      <c r="E123" s="148"/>
      <c r="F123" s="215"/>
      <c r="G123" s="186">
        <f>160-60</f>
        <v>100</v>
      </c>
      <c r="H123" s="17"/>
      <c r="I123" s="269" t="s">
        <v>61</v>
      </c>
      <c r="J123" s="318" t="s">
        <v>169</v>
      </c>
    </row>
    <row r="124" spans="1:10" ht="40.5" customHeight="1" thickBot="1">
      <c r="A124" s="430"/>
      <c r="B124" s="452"/>
      <c r="C124" s="339"/>
      <c r="D124" s="343"/>
      <c r="E124" s="149"/>
      <c r="F124" s="280"/>
      <c r="G124" s="281">
        <f>151.22+180+46</f>
        <v>377.22</v>
      </c>
      <c r="H124" s="279"/>
      <c r="I124" s="282" t="s">
        <v>75</v>
      </c>
      <c r="J124" s="429"/>
    </row>
    <row r="125" spans="1:10" ht="38.25" customHeight="1" thickBot="1">
      <c r="A125" s="321" t="s">
        <v>165</v>
      </c>
      <c r="B125" s="318"/>
      <c r="C125" s="338">
        <v>2016</v>
      </c>
      <c r="D125" s="414">
        <f>G125+G126+G127+G128+G129+G130</f>
        <v>596.316</v>
      </c>
      <c r="E125" s="22"/>
      <c r="F125" s="22"/>
      <c r="G125" s="166">
        <v>70.308</v>
      </c>
      <c r="H125" s="22"/>
      <c r="I125" s="13" t="s">
        <v>159</v>
      </c>
      <c r="J125" s="318" t="s">
        <v>170</v>
      </c>
    </row>
    <row r="126" spans="1:10" ht="38.25" customHeight="1" thickBot="1">
      <c r="A126" s="336"/>
      <c r="B126" s="319"/>
      <c r="C126" s="339"/>
      <c r="D126" s="339"/>
      <c r="E126" s="47"/>
      <c r="F126" s="60"/>
      <c r="G126" s="186">
        <v>119.784</v>
      </c>
      <c r="H126" s="22"/>
      <c r="I126" s="13" t="s">
        <v>160</v>
      </c>
      <c r="J126" s="319"/>
    </row>
    <row r="127" spans="1:10" ht="38.25" customHeight="1" thickBot="1">
      <c r="A127" s="336"/>
      <c r="B127" s="319"/>
      <c r="C127" s="339"/>
      <c r="D127" s="339"/>
      <c r="E127" s="47"/>
      <c r="F127" s="22"/>
      <c r="G127" s="186">
        <v>59.892</v>
      </c>
      <c r="H127" s="284"/>
      <c r="I127" s="13" t="s">
        <v>161</v>
      </c>
      <c r="J127" s="319"/>
    </row>
    <row r="128" spans="1:10" ht="38.25" customHeight="1" thickBot="1">
      <c r="A128" s="336"/>
      <c r="B128" s="319"/>
      <c r="C128" s="339"/>
      <c r="D128" s="339"/>
      <c r="E128" s="47"/>
      <c r="F128" s="283"/>
      <c r="G128" s="186">
        <v>70.308</v>
      </c>
      <c r="H128" s="284"/>
      <c r="I128" s="19" t="s">
        <v>45</v>
      </c>
      <c r="J128" s="319"/>
    </row>
    <row r="129" spans="1:10" ht="38.25" customHeight="1" thickBot="1">
      <c r="A129" s="336"/>
      <c r="B129" s="319"/>
      <c r="C129" s="339"/>
      <c r="D129" s="339"/>
      <c r="E129" s="47"/>
      <c r="F129" s="22"/>
      <c r="G129" s="186">
        <v>70.308</v>
      </c>
      <c r="H129" s="284"/>
      <c r="I129" s="19" t="s">
        <v>46</v>
      </c>
      <c r="J129" s="319"/>
    </row>
    <row r="130" spans="1:10" ht="38.25" customHeight="1" thickBot="1">
      <c r="A130" s="337"/>
      <c r="B130" s="319"/>
      <c r="C130" s="339"/>
      <c r="D130" s="358"/>
      <c r="E130" s="47"/>
      <c r="F130" s="283"/>
      <c r="G130" s="186">
        <v>205.716</v>
      </c>
      <c r="H130" s="284"/>
      <c r="I130" s="19" t="s">
        <v>40</v>
      </c>
      <c r="J130" s="320"/>
    </row>
    <row r="131" spans="1:10" ht="37.5" customHeight="1" thickBot="1">
      <c r="A131" s="399" t="s">
        <v>103</v>
      </c>
      <c r="B131" s="400"/>
      <c r="C131" s="400"/>
      <c r="D131" s="400"/>
      <c r="E131" s="400"/>
      <c r="F131" s="400"/>
      <c r="G131" s="400"/>
      <c r="H131" s="400"/>
      <c r="I131" s="400"/>
      <c r="J131" s="401"/>
    </row>
    <row r="132" spans="1:10" ht="27" customHeight="1" thickBot="1">
      <c r="A132" s="402" t="s">
        <v>36</v>
      </c>
      <c r="B132" s="403"/>
      <c r="C132" s="403"/>
      <c r="D132" s="403"/>
      <c r="E132" s="403"/>
      <c r="F132" s="403"/>
      <c r="G132" s="403"/>
      <c r="H132" s="404"/>
      <c r="I132" s="8"/>
      <c r="J132" s="14"/>
    </row>
    <row r="133" spans="1:10" ht="18.75" customHeight="1" thickBot="1">
      <c r="A133" s="427" t="s">
        <v>37</v>
      </c>
      <c r="B133" s="428"/>
      <c r="C133" s="428"/>
      <c r="D133" s="428"/>
      <c r="E133" s="428"/>
      <c r="F133" s="428"/>
      <c r="G133" s="428"/>
      <c r="H133" s="428"/>
      <c r="I133" s="20"/>
      <c r="J133" s="11"/>
    </row>
    <row r="134" spans="1:10" ht="18" customHeight="1" thickBot="1">
      <c r="A134" s="436" t="s">
        <v>16</v>
      </c>
      <c r="B134" s="437"/>
      <c r="C134" s="437"/>
      <c r="D134" s="437"/>
      <c r="E134" s="437"/>
      <c r="F134" s="437"/>
      <c r="G134" s="437"/>
      <c r="H134" s="438"/>
      <c r="I134" s="30"/>
      <c r="J134" s="20"/>
    </row>
    <row r="135" spans="1:10" ht="19.5" customHeight="1" thickBot="1">
      <c r="A135" s="384" t="s">
        <v>17</v>
      </c>
      <c r="B135" s="385"/>
      <c r="C135" s="385"/>
      <c r="D135" s="385"/>
      <c r="E135" s="385"/>
      <c r="F135" s="385"/>
      <c r="G135" s="385"/>
      <c r="H135" s="385"/>
      <c r="I135" s="12"/>
      <c r="J135" s="20"/>
    </row>
    <row r="136" spans="1:10" ht="18.75" customHeight="1" thickBot="1">
      <c r="A136" s="9" t="s">
        <v>3</v>
      </c>
      <c r="B136" s="10"/>
      <c r="C136" s="6"/>
      <c r="D136" s="6"/>
      <c r="E136" s="6"/>
      <c r="F136" s="6"/>
      <c r="G136" s="6"/>
      <c r="H136" s="7"/>
      <c r="I136" s="11"/>
      <c r="J136" s="7"/>
    </row>
    <row r="137" spans="1:10" ht="61.5" customHeight="1" thickBot="1">
      <c r="A137" s="376" t="s">
        <v>127</v>
      </c>
      <c r="B137" s="77" t="s">
        <v>51</v>
      </c>
      <c r="C137" s="379">
        <v>2014</v>
      </c>
      <c r="D137" s="169">
        <f>F137+G137</f>
        <v>6935.020100000001</v>
      </c>
      <c r="E137" s="170"/>
      <c r="F137" s="171">
        <f>F145+F153</f>
        <v>1377.9470000000001</v>
      </c>
      <c r="G137" s="169">
        <f>G145+G147+G149+G150+G151+G152+G153</f>
        <v>5557.0731000000005</v>
      </c>
      <c r="H137" s="90"/>
      <c r="I137" s="376" t="s">
        <v>63</v>
      </c>
      <c r="J137" s="8"/>
    </row>
    <row r="138" spans="1:10" ht="60.75" customHeight="1" thickBot="1">
      <c r="A138" s="378"/>
      <c r="B138" s="90" t="s">
        <v>50</v>
      </c>
      <c r="C138" s="380"/>
      <c r="D138" s="172">
        <f aca="true" t="shared" si="0" ref="D138:D143">G138</f>
        <v>89</v>
      </c>
      <c r="E138" s="173"/>
      <c r="F138" s="174"/>
      <c r="G138" s="172">
        <v>89</v>
      </c>
      <c r="H138" s="20"/>
      <c r="I138" s="377"/>
      <c r="J138" s="8"/>
    </row>
    <row r="139" spans="1:10" ht="60.75" customHeight="1" thickBot="1">
      <c r="A139" s="378"/>
      <c r="B139" s="88" t="s">
        <v>87</v>
      </c>
      <c r="C139" s="379">
        <v>2015</v>
      </c>
      <c r="D139" s="162">
        <f>G139+E139+F139</f>
        <v>8852.58889</v>
      </c>
      <c r="E139" s="188">
        <f>E140</f>
        <v>557.985</v>
      </c>
      <c r="F139" s="176">
        <f>F156</f>
        <v>203.53</v>
      </c>
      <c r="G139" s="167">
        <f>G140+G141+G142+G143</f>
        <v>8091.07389</v>
      </c>
      <c r="H139" s="89"/>
      <c r="I139" s="31" t="s">
        <v>88</v>
      </c>
      <c r="J139" s="8"/>
    </row>
    <row r="140" spans="1:10" ht="60.75" customHeight="1" thickBot="1">
      <c r="A140" s="378"/>
      <c r="B140" s="88" t="s">
        <v>55</v>
      </c>
      <c r="C140" s="380"/>
      <c r="D140" s="168">
        <f>G140</f>
        <v>6039.49737</v>
      </c>
      <c r="E140" s="192">
        <f>E156</f>
        <v>557.985</v>
      </c>
      <c r="F140" s="177">
        <f>F156</f>
        <v>203.53</v>
      </c>
      <c r="G140" s="145">
        <f>G155+G156+G157+G158+G159+G160+G161+G167+G168+G169+G170-G141-G142</f>
        <v>6039.49737</v>
      </c>
      <c r="H140" s="89"/>
      <c r="I140" s="376" t="s">
        <v>22</v>
      </c>
      <c r="J140" s="8"/>
    </row>
    <row r="141" spans="1:10" ht="60.75" customHeight="1" thickBot="1">
      <c r="A141" s="378"/>
      <c r="B141" s="90" t="s">
        <v>50</v>
      </c>
      <c r="C141" s="380"/>
      <c r="D141" s="178">
        <f t="shared" si="0"/>
        <v>590.51602</v>
      </c>
      <c r="E141" s="175"/>
      <c r="F141" s="179"/>
      <c r="G141" s="180">
        <f>G167</f>
        <v>590.51602</v>
      </c>
      <c r="H141" s="89"/>
      <c r="I141" s="378"/>
      <c r="J141" s="8"/>
    </row>
    <row r="142" spans="1:10" ht="75.75" customHeight="1" thickBot="1">
      <c r="A142" s="378"/>
      <c r="B142" s="90" t="str">
        <f>B155</f>
        <v>Проверка сметной докумен-и для доступн.среды</v>
      </c>
      <c r="C142" s="380"/>
      <c r="D142" s="168">
        <f t="shared" si="0"/>
        <v>17.2752</v>
      </c>
      <c r="E142" s="175"/>
      <c r="F142" s="179"/>
      <c r="G142" s="145">
        <f>G155</f>
        <v>17.2752</v>
      </c>
      <c r="H142" s="118"/>
      <c r="I142" s="377"/>
      <c r="J142" s="8"/>
    </row>
    <row r="143" spans="1:10" ht="75.75" customHeight="1" thickBot="1">
      <c r="A143" s="378"/>
      <c r="B143" s="88" t="s">
        <v>55</v>
      </c>
      <c r="C143" s="380"/>
      <c r="D143" s="168">
        <f t="shared" si="0"/>
        <v>1443.7853</v>
      </c>
      <c r="E143" s="175"/>
      <c r="F143" s="179"/>
      <c r="G143" s="145">
        <f>G162+G163+G164+G171+G172+G173+G165</f>
        <v>1443.7853</v>
      </c>
      <c r="H143" s="89"/>
      <c r="I143" s="81" t="s">
        <v>9</v>
      </c>
      <c r="J143" s="8"/>
    </row>
    <row r="144" spans="1:10" ht="60.75" customHeight="1" thickBot="1">
      <c r="A144" s="377"/>
      <c r="B144" s="88" t="s">
        <v>155</v>
      </c>
      <c r="C144" s="131">
        <v>2016</v>
      </c>
      <c r="D144" s="184">
        <f>G144</f>
        <v>7025.86038</v>
      </c>
      <c r="E144" s="175"/>
      <c r="F144" s="179"/>
      <c r="G144" s="167">
        <f>G174</f>
        <v>7025.86038</v>
      </c>
      <c r="H144" s="89"/>
      <c r="I144" s="31" t="s">
        <v>22</v>
      </c>
      <c r="J144" s="8"/>
    </row>
    <row r="145" spans="1:10" ht="39.75" customHeight="1" thickBot="1">
      <c r="A145" s="31" t="s">
        <v>128</v>
      </c>
      <c r="B145" s="33"/>
      <c r="C145" s="379">
        <v>2014</v>
      </c>
      <c r="D145" s="182">
        <f>F145+G145</f>
        <v>3116.25784</v>
      </c>
      <c r="E145" s="145"/>
      <c r="F145" s="181">
        <v>760</v>
      </c>
      <c r="G145" s="183">
        <f>2356.25784</f>
        <v>2356.25784</v>
      </c>
      <c r="H145" s="76"/>
      <c r="I145" s="376" t="s">
        <v>22</v>
      </c>
      <c r="J145" s="8"/>
    </row>
    <row r="146" spans="1:10" ht="59.25" customHeight="1" thickBot="1">
      <c r="A146" s="77" t="s">
        <v>52</v>
      </c>
      <c r="B146" s="79" t="s">
        <v>46</v>
      </c>
      <c r="C146" s="380"/>
      <c r="D146" s="184">
        <f>F146+G146</f>
        <v>1583.9786</v>
      </c>
      <c r="E146" s="185"/>
      <c r="F146" s="186">
        <v>760</v>
      </c>
      <c r="G146" s="167">
        <v>823.9786</v>
      </c>
      <c r="H146" s="76"/>
      <c r="I146" s="378"/>
      <c r="J146" s="8"/>
    </row>
    <row r="147" spans="1:10" ht="27.75" customHeight="1" thickBot="1">
      <c r="A147" s="409" t="s">
        <v>129</v>
      </c>
      <c r="B147" s="78" t="s">
        <v>51</v>
      </c>
      <c r="C147" s="380"/>
      <c r="D147" s="184">
        <f aca="true" t="shared" si="1" ref="D147:D152">G147</f>
        <v>2533.4066600000006</v>
      </c>
      <c r="E147" s="185"/>
      <c r="F147" s="152"/>
      <c r="G147" s="187">
        <f>3688.059-1000-80-41.10434-33.548</f>
        <v>2533.4066600000006</v>
      </c>
      <c r="H147" s="76"/>
      <c r="I147" s="378"/>
      <c r="J147" s="8"/>
    </row>
    <row r="148" spans="1:10" ht="57.75" customHeight="1" thickBot="1">
      <c r="A148" s="410"/>
      <c r="B148" s="20" t="s">
        <v>50</v>
      </c>
      <c r="C148" s="380"/>
      <c r="D148" s="181">
        <f t="shared" si="1"/>
        <v>89</v>
      </c>
      <c r="E148" s="145"/>
      <c r="F148" s="152"/>
      <c r="G148" s="188">
        <v>89</v>
      </c>
      <c r="H148" s="76"/>
      <c r="I148" s="378"/>
      <c r="J148" s="8"/>
    </row>
    <row r="149" spans="1:10" ht="40.5" customHeight="1" thickBot="1">
      <c r="A149" s="82" t="s">
        <v>61</v>
      </c>
      <c r="B149" s="4" t="s">
        <v>55</v>
      </c>
      <c r="C149" s="380"/>
      <c r="D149" s="184">
        <f t="shared" si="1"/>
        <v>252.81381</v>
      </c>
      <c r="E149" s="145"/>
      <c r="F149" s="152"/>
      <c r="G149" s="187">
        <v>252.81381</v>
      </c>
      <c r="H149" s="76"/>
      <c r="I149" s="31" t="s">
        <v>61</v>
      </c>
      <c r="J149" s="8"/>
    </row>
    <row r="150" spans="1:10" ht="36.75" customHeight="1" thickBot="1">
      <c r="A150" s="82" t="s">
        <v>56</v>
      </c>
      <c r="B150" s="4" t="s">
        <v>55</v>
      </c>
      <c r="C150" s="380"/>
      <c r="D150" s="184">
        <f t="shared" si="1"/>
        <v>99.10434</v>
      </c>
      <c r="E150" s="145"/>
      <c r="F150" s="152"/>
      <c r="G150" s="187">
        <v>99.10434</v>
      </c>
      <c r="H150" s="76"/>
      <c r="I150" s="31" t="s">
        <v>56</v>
      </c>
      <c r="J150" s="8"/>
    </row>
    <row r="151" spans="1:10" ht="36.75" customHeight="1" thickBot="1">
      <c r="A151" s="82" t="s">
        <v>40</v>
      </c>
      <c r="B151" s="4" t="s">
        <v>55</v>
      </c>
      <c r="C151" s="380"/>
      <c r="D151" s="184">
        <f t="shared" si="1"/>
        <v>65.66437</v>
      </c>
      <c r="E151" s="145"/>
      <c r="F151" s="152"/>
      <c r="G151" s="187">
        <v>65.66437</v>
      </c>
      <c r="H151" s="76"/>
      <c r="I151" s="31" t="s">
        <v>40</v>
      </c>
      <c r="J151" s="8"/>
    </row>
    <row r="152" spans="1:10" ht="36.75" customHeight="1" thickBot="1">
      <c r="A152" s="82" t="s">
        <v>62</v>
      </c>
      <c r="B152" s="4" t="s">
        <v>55</v>
      </c>
      <c r="C152" s="380"/>
      <c r="D152" s="184">
        <f t="shared" si="1"/>
        <v>149.82608</v>
      </c>
      <c r="E152" s="145"/>
      <c r="F152" s="152"/>
      <c r="G152" s="187">
        <v>149.82608</v>
      </c>
      <c r="H152" s="76"/>
      <c r="I152" s="82" t="s">
        <v>62</v>
      </c>
      <c r="J152" s="20"/>
    </row>
    <row r="153" spans="1:10" ht="36.75" customHeight="1" thickBot="1">
      <c r="A153" s="82" t="s">
        <v>75</v>
      </c>
      <c r="B153" s="4" t="s">
        <v>55</v>
      </c>
      <c r="C153" s="381"/>
      <c r="D153" s="184">
        <f>F153+G153</f>
        <v>717.947</v>
      </c>
      <c r="E153" s="145"/>
      <c r="F153" s="186">
        <f>180+437.947</f>
        <v>617.947</v>
      </c>
      <c r="G153" s="187">
        <v>100</v>
      </c>
      <c r="H153" s="76"/>
      <c r="I153" s="31" t="s">
        <v>75</v>
      </c>
      <c r="J153" s="32"/>
    </row>
    <row r="154" spans="1:10" ht="40.5" customHeight="1" thickBot="1">
      <c r="A154" s="376" t="s">
        <v>130</v>
      </c>
      <c r="B154" s="4" t="s">
        <v>87</v>
      </c>
      <c r="C154" s="379">
        <v>2015</v>
      </c>
      <c r="D154" s="184">
        <f>G154+F154+E154</f>
        <v>6197.354619999998</v>
      </c>
      <c r="E154" s="167">
        <f>E156</f>
        <v>557.985</v>
      </c>
      <c r="F154" s="181">
        <f>F156</f>
        <v>203.53</v>
      </c>
      <c r="G154" s="187">
        <f>G155+G156+G157+G158+G159+G160+G161+G162+G163+G164+G165</f>
        <v>5435.839619999999</v>
      </c>
      <c r="H154" s="76"/>
      <c r="I154" s="31" t="s">
        <v>88</v>
      </c>
      <c r="J154" s="32"/>
    </row>
    <row r="155" spans="1:10" ht="76.5" customHeight="1" thickBot="1">
      <c r="A155" s="378"/>
      <c r="B155" s="212" t="s">
        <v>148</v>
      </c>
      <c r="C155" s="453"/>
      <c r="D155" s="168">
        <f>G155</f>
        <v>17.2752</v>
      </c>
      <c r="E155" s="213"/>
      <c r="F155" s="216"/>
      <c r="G155" s="213">
        <v>17.2752</v>
      </c>
      <c r="H155" s="76"/>
      <c r="I155" s="376" t="s">
        <v>22</v>
      </c>
      <c r="J155" s="32"/>
    </row>
    <row r="156" spans="1:10" ht="123.75" customHeight="1" thickBot="1">
      <c r="A156" s="378"/>
      <c r="B156" s="115" t="s">
        <v>101</v>
      </c>
      <c r="C156" s="453"/>
      <c r="D156" s="168">
        <f>F156+E156+G156</f>
        <v>854</v>
      </c>
      <c r="E156" s="213">
        <v>557.985</v>
      </c>
      <c r="F156" s="216">
        <v>203.53</v>
      </c>
      <c r="G156" s="213">
        <v>92.485</v>
      </c>
      <c r="H156" s="119"/>
      <c r="I156" s="378"/>
      <c r="J156" s="32"/>
    </row>
    <row r="157" spans="1:10" ht="37.5" customHeight="1" thickBot="1">
      <c r="A157" s="378"/>
      <c r="B157" s="116" t="s">
        <v>97</v>
      </c>
      <c r="C157" s="453"/>
      <c r="D157" s="168">
        <f>G157</f>
        <v>912.54704</v>
      </c>
      <c r="E157" s="213"/>
      <c r="F157" s="217"/>
      <c r="G157" s="213">
        <v>912.54704</v>
      </c>
      <c r="H157" s="76"/>
      <c r="I157" s="378"/>
      <c r="J157" s="32"/>
    </row>
    <row r="158" spans="1:10" ht="84.75" customHeight="1" thickBot="1">
      <c r="A158" s="378"/>
      <c r="B158" s="116" t="s">
        <v>100</v>
      </c>
      <c r="C158" s="453"/>
      <c r="D158" s="168"/>
      <c r="E158" s="213"/>
      <c r="F158" s="217"/>
      <c r="G158" s="213">
        <v>864.13555</v>
      </c>
      <c r="H158" s="76"/>
      <c r="I158" s="378"/>
      <c r="J158" s="32"/>
    </row>
    <row r="159" spans="1:10" ht="40.5" customHeight="1" thickBot="1">
      <c r="A159" s="378"/>
      <c r="B159" s="116" t="s">
        <v>98</v>
      </c>
      <c r="C159" s="453"/>
      <c r="D159" s="168">
        <f>G159</f>
        <v>1047.53301</v>
      </c>
      <c r="E159" s="145"/>
      <c r="F159" s="181"/>
      <c r="G159" s="213">
        <f>1047.53301</f>
        <v>1047.53301</v>
      </c>
      <c r="H159" s="76"/>
      <c r="I159" s="378"/>
      <c r="J159" s="32"/>
    </row>
    <row r="160" spans="1:10" ht="39" customHeight="1" thickBot="1">
      <c r="A160" s="378"/>
      <c r="B160" s="116" t="s">
        <v>99</v>
      </c>
      <c r="C160" s="453"/>
      <c r="D160" s="168">
        <f>G160</f>
        <v>1066.63757</v>
      </c>
      <c r="E160" s="145"/>
      <c r="F160" s="181"/>
      <c r="G160" s="213">
        <v>1066.63757</v>
      </c>
      <c r="H160" s="76"/>
      <c r="I160" s="378"/>
      <c r="J160" s="32"/>
    </row>
    <row r="161" spans="1:10" ht="42" customHeight="1" thickBot="1">
      <c r="A161" s="378"/>
      <c r="B161" s="4" t="s">
        <v>90</v>
      </c>
      <c r="C161" s="453"/>
      <c r="D161" s="168">
        <f>G161</f>
        <v>468.88390999999996</v>
      </c>
      <c r="E161" s="145"/>
      <c r="F161" s="181"/>
      <c r="G161" s="213">
        <f>589.39023-91-29.50632</f>
        <v>468.88390999999996</v>
      </c>
      <c r="H161" s="76"/>
      <c r="I161" s="377"/>
      <c r="J161" s="32"/>
    </row>
    <row r="162" spans="1:10" ht="47.25" customHeight="1" thickBot="1">
      <c r="A162" s="378"/>
      <c r="B162" s="4" t="s">
        <v>89</v>
      </c>
      <c r="C162" s="453"/>
      <c r="D162" s="168">
        <f>F162+E162+G162</f>
        <v>199.73</v>
      </c>
      <c r="E162" s="145"/>
      <c r="F162" s="186"/>
      <c r="G162" s="213">
        <f>70+100+29.73</f>
        <v>199.73</v>
      </c>
      <c r="H162" s="76"/>
      <c r="I162" s="376" t="s">
        <v>9</v>
      </c>
      <c r="J162" s="32"/>
    </row>
    <row r="163" spans="1:10" ht="47.25" customHeight="1" thickBot="1">
      <c r="A163" s="378"/>
      <c r="B163" s="4" t="s">
        <v>92</v>
      </c>
      <c r="C163" s="453"/>
      <c r="D163" s="168">
        <f aca="true" t="shared" si="2" ref="D163:D173">G163</f>
        <v>400</v>
      </c>
      <c r="E163" s="145"/>
      <c r="F163" s="186"/>
      <c r="G163" s="189">
        <f>400</f>
        <v>400</v>
      </c>
      <c r="H163" s="76"/>
      <c r="I163" s="378"/>
      <c r="J163" s="32"/>
    </row>
    <row r="164" spans="1:10" ht="58.5" customHeight="1" thickBot="1">
      <c r="A164" s="378"/>
      <c r="B164" s="4" t="s">
        <v>93</v>
      </c>
      <c r="C164" s="453"/>
      <c r="D164" s="168">
        <f t="shared" si="2"/>
        <v>191.51134000000002</v>
      </c>
      <c r="E164" s="145"/>
      <c r="F164" s="186"/>
      <c r="G164" s="189">
        <f>80+67.51134+44</f>
        <v>191.51134000000002</v>
      </c>
      <c r="H164" s="76"/>
      <c r="I164" s="378"/>
      <c r="J164" s="32"/>
    </row>
    <row r="165" spans="1:10" ht="44.25" customHeight="1" thickBot="1">
      <c r="A165" s="377"/>
      <c r="B165" s="4" t="s">
        <v>90</v>
      </c>
      <c r="C165" s="453"/>
      <c r="D165" s="168">
        <f t="shared" si="2"/>
        <v>175.101</v>
      </c>
      <c r="E165" s="145"/>
      <c r="F165" s="186"/>
      <c r="G165" s="189">
        <f>14.101+70+91</f>
        <v>175.101</v>
      </c>
      <c r="H165" s="76"/>
      <c r="I165" s="377"/>
      <c r="J165" s="32"/>
    </row>
    <row r="166" spans="1:10" ht="36.75" customHeight="1" thickBot="1">
      <c r="A166" s="376" t="s">
        <v>129</v>
      </c>
      <c r="B166" s="88" t="s">
        <v>87</v>
      </c>
      <c r="C166" s="453"/>
      <c r="D166" s="184">
        <f t="shared" si="2"/>
        <v>2655.23427</v>
      </c>
      <c r="E166" s="145"/>
      <c r="F166" s="186"/>
      <c r="G166" s="187">
        <f>G167+G168+G169+G170+G171+G172+G173</f>
        <v>2655.23427</v>
      </c>
      <c r="H166" s="76"/>
      <c r="I166" s="31" t="s">
        <v>88</v>
      </c>
      <c r="J166" s="32"/>
    </row>
    <row r="167" spans="1:10" ht="56.25" customHeight="1" thickBot="1">
      <c r="A167" s="378"/>
      <c r="B167" s="90" t="s">
        <v>50</v>
      </c>
      <c r="C167" s="453"/>
      <c r="D167" s="190">
        <f t="shared" si="2"/>
        <v>590.51602</v>
      </c>
      <c r="E167" s="161"/>
      <c r="F167" s="190"/>
      <c r="G167" s="191">
        <v>590.51602</v>
      </c>
      <c r="H167" s="76"/>
      <c r="I167" s="378" t="s">
        <v>22</v>
      </c>
      <c r="J167" s="32"/>
    </row>
    <row r="168" spans="1:10" ht="56.25" customHeight="1" thickBot="1">
      <c r="A168" s="378"/>
      <c r="B168" s="4" t="s">
        <v>95</v>
      </c>
      <c r="C168" s="453"/>
      <c r="D168" s="190">
        <f>G168</f>
        <v>796.50237</v>
      </c>
      <c r="E168" s="161"/>
      <c r="F168" s="190"/>
      <c r="G168" s="191">
        <v>796.50237</v>
      </c>
      <c r="H168" s="76"/>
      <c r="I168" s="378"/>
      <c r="J168" s="32"/>
    </row>
    <row r="169" spans="1:10" ht="56.25" customHeight="1" thickBot="1">
      <c r="A169" s="378"/>
      <c r="B169" s="4" t="s">
        <v>91</v>
      </c>
      <c r="C169" s="453"/>
      <c r="D169" s="190">
        <f>G169</f>
        <v>607.92692</v>
      </c>
      <c r="E169" s="161"/>
      <c r="F169" s="190"/>
      <c r="G169" s="191">
        <v>607.92692</v>
      </c>
      <c r="H169" s="76"/>
      <c r="I169" s="378"/>
      <c r="J169" s="32"/>
    </row>
    <row r="170" spans="1:10" ht="56.25" customHeight="1" thickBot="1">
      <c r="A170" s="378"/>
      <c r="B170" s="4" t="s">
        <v>96</v>
      </c>
      <c r="C170" s="453"/>
      <c r="D170" s="186">
        <f>G170</f>
        <v>182.846</v>
      </c>
      <c r="E170" s="161"/>
      <c r="F170" s="190"/>
      <c r="G170" s="192">
        <v>182.846</v>
      </c>
      <c r="H170" s="76"/>
      <c r="I170" s="377"/>
      <c r="J170" s="32"/>
    </row>
    <row r="171" spans="1:10" ht="50.25" customHeight="1" thickBot="1">
      <c r="A171" s="378"/>
      <c r="B171" s="4" t="s">
        <v>91</v>
      </c>
      <c r="C171" s="453"/>
      <c r="D171" s="168">
        <f t="shared" si="2"/>
        <v>10</v>
      </c>
      <c r="E171" s="145"/>
      <c r="F171" s="186"/>
      <c r="G171" s="189">
        <f>10</f>
        <v>10</v>
      </c>
      <c r="H171" s="76"/>
      <c r="I171" s="376" t="s">
        <v>9</v>
      </c>
      <c r="J171" s="32"/>
    </row>
    <row r="172" spans="1:10" ht="50.25" customHeight="1" thickBot="1">
      <c r="A172" s="378"/>
      <c r="B172" s="4" t="s">
        <v>95</v>
      </c>
      <c r="C172" s="453"/>
      <c r="D172" s="168">
        <f t="shared" si="2"/>
        <v>387.44295999999997</v>
      </c>
      <c r="E172" s="145"/>
      <c r="F172" s="186"/>
      <c r="G172" s="189">
        <f>44.99996+294.2+48.243</f>
        <v>387.44295999999997</v>
      </c>
      <c r="H172" s="76"/>
      <c r="I172" s="378"/>
      <c r="J172" s="32"/>
    </row>
    <row r="173" spans="1:10" ht="49.5" customHeight="1" thickBot="1">
      <c r="A173" s="377"/>
      <c r="B173" s="4" t="s">
        <v>96</v>
      </c>
      <c r="C173" s="454"/>
      <c r="D173" s="168">
        <f t="shared" si="2"/>
        <v>80</v>
      </c>
      <c r="E173" s="145"/>
      <c r="F173" s="186"/>
      <c r="G173" s="189">
        <f>50+30</f>
        <v>80</v>
      </c>
      <c r="H173" s="76"/>
      <c r="I173" s="377"/>
      <c r="J173" s="32"/>
    </row>
    <row r="174" spans="1:10" ht="36.75" customHeight="1" thickBot="1">
      <c r="A174" s="376" t="s">
        <v>128</v>
      </c>
      <c r="B174" s="266" t="s">
        <v>87</v>
      </c>
      <c r="C174" s="448">
        <v>2016</v>
      </c>
      <c r="D174" s="184">
        <f aca="true" t="shared" si="3" ref="D174:D181">G174</f>
        <v>7025.86038</v>
      </c>
      <c r="E174" s="145"/>
      <c r="F174" s="186"/>
      <c r="G174" s="187">
        <f>G175+G176+G180+G181</f>
        <v>7025.86038</v>
      </c>
      <c r="H174" s="76"/>
      <c r="I174" s="31" t="s">
        <v>88</v>
      </c>
      <c r="J174" s="32"/>
    </row>
    <row r="175" spans="1:10" ht="36.75" customHeight="1" thickBot="1">
      <c r="A175" s="378"/>
      <c r="B175" s="376" t="s">
        <v>153</v>
      </c>
      <c r="C175" s="449"/>
      <c r="D175" s="184">
        <f t="shared" si="3"/>
        <v>4805.0073</v>
      </c>
      <c r="E175" s="145"/>
      <c r="F175" s="186"/>
      <c r="G175" s="267">
        <v>4805.0073</v>
      </c>
      <c r="H175" s="76"/>
      <c r="I175" s="31" t="s">
        <v>22</v>
      </c>
      <c r="J175" s="32"/>
    </row>
    <row r="176" spans="1:10" ht="37.5" customHeight="1" thickBot="1">
      <c r="A176" s="377"/>
      <c r="B176" s="377"/>
      <c r="C176" s="449"/>
      <c r="D176" s="168">
        <f t="shared" si="3"/>
        <v>655.4639999999999</v>
      </c>
      <c r="E176" s="145"/>
      <c r="F176" s="186"/>
      <c r="G176" s="189">
        <f>G177+G178+G179</f>
        <v>655.4639999999999</v>
      </c>
      <c r="H176" s="76"/>
      <c r="I176" s="376" t="s">
        <v>9</v>
      </c>
      <c r="J176" s="455" t="s">
        <v>171</v>
      </c>
    </row>
    <row r="177" spans="1:10" ht="37.5" customHeight="1" thickBot="1">
      <c r="A177" s="82" t="s">
        <v>62</v>
      </c>
      <c r="B177" s="376"/>
      <c r="C177" s="449"/>
      <c r="D177" s="168">
        <f>G177</f>
        <v>320</v>
      </c>
      <c r="E177" s="145"/>
      <c r="F177" s="186"/>
      <c r="G177" s="189">
        <f>70+250</f>
        <v>320</v>
      </c>
      <c r="H177" s="76"/>
      <c r="I177" s="378"/>
      <c r="J177" s="456"/>
    </row>
    <row r="178" spans="1:10" ht="41.25" customHeight="1" thickBot="1">
      <c r="A178" s="82" t="s">
        <v>75</v>
      </c>
      <c r="B178" s="378"/>
      <c r="C178" s="449"/>
      <c r="D178" s="168">
        <f t="shared" si="3"/>
        <v>230</v>
      </c>
      <c r="E178" s="145"/>
      <c r="F178" s="186"/>
      <c r="G178" s="189">
        <f>180+50</f>
        <v>230</v>
      </c>
      <c r="H178" s="76"/>
      <c r="I178" s="378"/>
      <c r="J178" s="456"/>
    </row>
    <row r="179" spans="1:10" ht="34.5" customHeight="1" thickBot="1">
      <c r="A179" s="82" t="s">
        <v>40</v>
      </c>
      <c r="B179" s="377"/>
      <c r="C179" s="449"/>
      <c r="D179" s="168">
        <f t="shared" si="3"/>
        <v>105.464</v>
      </c>
      <c r="E179" s="145"/>
      <c r="F179" s="186"/>
      <c r="G179" s="189">
        <f>95+10.464</f>
        <v>105.464</v>
      </c>
      <c r="H179" s="76"/>
      <c r="I179" s="377"/>
      <c r="J179" s="457"/>
    </row>
    <row r="180" spans="1:10" ht="40.5" customHeight="1" thickBot="1">
      <c r="A180" s="376" t="s">
        <v>129</v>
      </c>
      <c r="B180" s="12" t="s">
        <v>153</v>
      </c>
      <c r="C180" s="449"/>
      <c r="D180" s="278">
        <f t="shared" si="3"/>
        <v>1452.0343</v>
      </c>
      <c r="E180" s="145"/>
      <c r="F180" s="139"/>
      <c r="G180" s="268">
        <v>1452.0343</v>
      </c>
      <c r="H180" s="12"/>
      <c r="I180" s="31" t="s">
        <v>22</v>
      </c>
      <c r="J180" s="32"/>
    </row>
    <row r="181" spans="1:10" ht="42.75" customHeight="1" thickBot="1">
      <c r="A181" s="377"/>
      <c r="B181" s="2" t="s">
        <v>154</v>
      </c>
      <c r="C181" s="450"/>
      <c r="D181" s="278">
        <f t="shared" si="3"/>
        <v>113.35478</v>
      </c>
      <c r="E181" s="145"/>
      <c r="F181" s="159"/>
      <c r="G181" s="267">
        <f>27.754+85.60078</f>
        <v>113.35478</v>
      </c>
      <c r="H181" s="76"/>
      <c r="I181" s="265" t="s">
        <v>9</v>
      </c>
      <c r="J181" s="32"/>
    </row>
    <row r="182" spans="1:10" ht="27" customHeight="1" thickBot="1">
      <c r="A182" s="417" t="s">
        <v>104</v>
      </c>
      <c r="B182" s="418"/>
      <c r="C182" s="418"/>
      <c r="D182" s="418"/>
      <c r="E182" s="418"/>
      <c r="F182" s="418"/>
      <c r="G182" s="418"/>
      <c r="H182" s="418"/>
      <c r="I182" s="418"/>
      <c r="J182" s="419"/>
    </row>
    <row r="183" spans="1:10" ht="27" customHeight="1" thickBot="1">
      <c r="A183" s="387" t="s">
        <v>136</v>
      </c>
      <c r="B183" s="388"/>
      <c r="C183" s="388"/>
      <c r="D183" s="388"/>
      <c r="E183" s="388"/>
      <c r="F183" s="388"/>
      <c r="G183" s="388"/>
      <c r="H183" s="388"/>
      <c r="I183" s="388"/>
      <c r="J183" s="389"/>
    </row>
    <row r="184" spans="1:10" ht="27" customHeight="1" thickBot="1">
      <c r="A184" s="387" t="s">
        <v>137</v>
      </c>
      <c r="B184" s="388"/>
      <c r="C184" s="388"/>
      <c r="D184" s="388"/>
      <c r="E184" s="388"/>
      <c r="F184" s="388"/>
      <c r="G184" s="388"/>
      <c r="H184" s="388"/>
      <c r="I184" s="388"/>
      <c r="J184" s="389"/>
    </row>
    <row r="185" spans="1:10" ht="27" customHeight="1" thickBot="1">
      <c r="A185" s="420" t="s">
        <v>112</v>
      </c>
      <c r="B185" s="376"/>
      <c r="C185" s="379">
        <v>2014</v>
      </c>
      <c r="D185" s="406">
        <f>G185+G186+G187+G188+G189+G190+G191+F191+E188+E185</f>
        <v>177810.225</v>
      </c>
      <c r="E185" s="414">
        <v>46522</v>
      </c>
      <c r="F185" s="414"/>
      <c r="G185" s="132">
        <f>6965.679+107.923+91.955+2488.303+178.931-13.04334</f>
        <v>9819.74766</v>
      </c>
      <c r="H185" s="32"/>
      <c r="I185" s="71" t="s">
        <v>43</v>
      </c>
      <c r="J185" s="8"/>
    </row>
    <row r="186" spans="1:10" ht="27" customHeight="1" thickBot="1">
      <c r="A186" s="421"/>
      <c r="B186" s="378"/>
      <c r="C186" s="380"/>
      <c r="D186" s="407"/>
      <c r="E186" s="415"/>
      <c r="F186" s="415"/>
      <c r="G186" s="132">
        <f>13364.127+107.923+203.737+4630.791+318.35-15.56189-106.85575</f>
        <v>18502.51036</v>
      </c>
      <c r="H186" s="32"/>
      <c r="I186" s="71" t="s">
        <v>42</v>
      </c>
      <c r="J186" s="8"/>
    </row>
    <row r="187" spans="1:10" ht="27" customHeight="1" thickBot="1">
      <c r="A187" s="421"/>
      <c r="B187" s="378"/>
      <c r="C187" s="380"/>
      <c r="D187" s="407"/>
      <c r="E187" s="416"/>
      <c r="F187" s="416"/>
      <c r="G187" s="132">
        <f>6518.572+107.923+98.15+5851.161+178.931-43.44557</f>
        <v>12711.291430000001</v>
      </c>
      <c r="H187" s="32"/>
      <c r="I187" s="71" t="s">
        <v>44</v>
      </c>
      <c r="J187" s="8"/>
    </row>
    <row r="188" spans="1:10" ht="25.5" customHeight="1" thickBot="1">
      <c r="A188" s="421"/>
      <c r="B188" s="378"/>
      <c r="C188" s="380"/>
      <c r="D188" s="407"/>
      <c r="E188" s="414">
        <f>59121+1858</f>
        <v>60979</v>
      </c>
      <c r="F188" s="414"/>
      <c r="G188" s="132">
        <v>5039.71599</v>
      </c>
      <c r="H188" s="32"/>
      <c r="I188" s="71" t="s">
        <v>41</v>
      </c>
      <c r="J188" s="8"/>
    </row>
    <row r="189" spans="1:10" ht="27" customHeight="1" thickBot="1">
      <c r="A189" s="421"/>
      <c r="B189" s="378"/>
      <c r="C189" s="380"/>
      <c r="D189" s="407"/>
      <c r="E189" s="415"/>
      <c r="F189" s="415"/>
      <c r="G189" s="132">
        <f>474.9+2420.202+233.68979</f>
        <v>3128.79179</v>
      </c>
      <c r="H189" s="32"/>
      <c r="I189" s="71" t="s">
        <v>45</v>
      </c>
      <c r="J189" s="8"/>
    </row>
    <row r="190" spans="1:10" ht="27" customHeight="1" thickBot="1">
      <c r="A190" s="421"/>
      <c r="B190" s="378"/>
      <c r="C190" s="380"/>
      <c r="D190" s="407"/>
      <c r="E190" s="416"/>
      <c r="F190" s="416"/>
      <c r="G190" s="132">
        <f>745+5145.707-5.06704+266.85575</f>
        <v>6152.49571</v>
      </c>
      <c r="H190" s="32"/>
      <c r="I190" s="71" t="s">
        <v>46</v>
      </c>
      <c r="J190" s="8"/>
    </row>
    <row r="191" spans="1:10" ht="27" customHeight="1" thickBot="1">
      <c r="A191" s="421"/>
      <c r="B191" s="377"/>
      <c r="C191" s="381"/>
      <c r="D191" s="408"/>
      <c r="E191" s="128"/>
      <c r="F191" s="133">
        <v>617.58</v>
      </c>
      <c r="G191" s="132">
        <f>11033.885+587.88-87+2872.06+13.32+89.33685+61.3-233.68979</f>
        <v>14337.092059999997</v>
      </c>
      <c r="H191" s="32"/>
      <c r="I191" s="71" t="s">
        <v>40</v>
      </c>
      <c r="J191" s="8"/>
    </row>
    <row r="192" spans="1:10" ht="27" customHeight="1" thickBot="1">
      <c r="A192" s="421"/>
      <c r="B192" s="376"/>
      <c r="C192" s="379">
        <v>2015</v>
      </c>
      <c r="D192" s="406">
        <f>G192+G193+G194+G195+G196+G197+G198+E192+E195+F198</f>
        <v>182610.59077999997</v>
      </c>
      <c r="E192" s="414">
        <v>46465.2</v>
      </c>
      <c r="F192" s="414"/>
      <c r="G192" s="134">
        <v>10245.5493</v>
      </c>
      <c r="H192" s="32"/>
      <c r="I192" s="71" t="s">
        <v>43</v>
      </c>
      <c r="J192" s="8"/>
    </row>
    <row r="193" spans="1:10" ht="27" customHeight="1" thickBot="1">
      <c r="A193" s="421"/>
      <c r="B193" s="378"/>
      <c r="C193" s="380"/>
      <c r="D193" s="407"/>
      <c r="E193" s="415"/>
      <c r="F193" s="415"/>
      <c r="G193" s="134">
        <v>19557.977</v>
      </c>
      <c r="H193" s="32"/>
      <c r="I193" s="71" t="s">
        <v>42</v>
      </c>
      <c r="J193" s="8"/>
    </row>
    <row r="194" spans="1:10" ht="27" customHeight="1" thickBot="1">
      <c r="A194" s="421"/>
      <c r="B194" s="378"/>
      <c r="C194" s="380"/>
      <c r="D194" s="407"/>
      <c r="E194" s="416"/>
      <c r="F194" s="416"/>
      <c r="G194" s="134">
        <f>13353.1872-101.7862</f>
        <v>13251.401</v>
      </c>
      <c r="H194" s="32"/>
      <c r="I194" s="71" t="s">
        <v>44</v>
      </c>
      <c r="J194" s="8"/>
    </row>
    <row r="195" spans="1:10" ht="27.75" customHeight="1" thickBot="1">
      <c r="A195" s="421"/>
      <c r="B195" s="378"/>
      <c r="C195" s="380"/>
      <c r="D195" s="407"/>
      <c r="E195" s="414">
        <v>61185.8</v>
      </c>
      <c r="F195" s="414"/>
      <c r="G195" s="137">
        <v>4842.6798</v>
      </c>
      <c r="H195" s="32"/>
      <c r="I195" s="71" t="s">
        <v>41</v>
      </c>
      <c r="J195" s="8"/>
    </row>
    <row r="196" spans="1:10" ht="27" customHeight="1" thickBot="1">
      <c r="A196" s="421"/>
      <c r="B196" s="378"/>
      <c r="C196" s="380"/>
      <c r="D196" s="407"/>
      <c r="E196" s="415"/>
      <c r="F196" s="415"/>
      <c r="G196" s="137">
        <v>3937.34</v>
      </c>
      <c r="H196" s="32"/>
      <c r="I196" s="71" t="s">
        <v>45</v>
      </c>
      <c r="J196" s="8"/>
    </row>
    <row r="197" spans="1:10" ht="27" customHeight="1" thickBot="1">
      <c r="A197" s="421"/>
      <c r="B197" s="378"/>
      <c r="C197" s="380"/>
      <c r="D197" s="407"/>
      <c r="E197" s="416"/>
      <c r="F197" s="416"/>
      <c r="G197" s="137">
        <v>6914.06968</v>
      </c>
      <c r="H197" s="32"/>
      <c r="I197" s="71" t="s">
        <v>46</v>
      </c>
      <c r="J197" s="8"/>
    </row>
    <row r="198" spans="1:10" ht="27" customHeight="1" thickBot="1">
      <c r="A198" s="421"/>
      <c r="B198" s="377"/>
      <c r="C198" s="381"/>
      <c r="D198" s="408"/>
      <c r="E198" s="121"/>
      <c r="F198" s="133">
        <v>471.8</v>
      </c>
      <c r="G198" s="137">
        <v>15738.774</v>
      </c>
      <c r="H198" s="32"/>
      <c r="I198" s="71" t="s">
        <v>40</v>
      </c>
      <c r="J198" s="8"/>
    </row>
    <row r="199" spans="1:10" ht="27" customHeight="1" thickBot="1">
      <c r="A199" s="421"/>
      <c r="B199" s="376"/>
      <c r="C199" s="379">
        <v>2016</v>
      </c>
      <c r="D199" s="406">
        <f>G199+G200+G201+G202+G203+G204+G205+E199+E202+F205</f>
        <v>178800.11553</v>
      </c>
      <c r="E199" s="414">
        <v>50282</v>
      </c>
      <c r="F199" s="414"/>
      <c r="G199" s="135">
        <v>9271.316</v>
      </c>
      <c r="H199" s="32"/>
      <c r="I199" s="71" t="s">
        <v>43</v>
      </c>
      <c r="J199" s="8"/>
    </row>
    <row r="200" spans="1:10" ht="27" customHeight="1" thickBot="1">
      <c r="A200" s="421"/>
      <c r="B200" s="378"/>
      <c r="C200" s="380"/>
      <c r="D200" s="407"/>
      <c r="E200" s="415"/>
      <c r="F200" s="415"/>
      <c r="G200" s="135">
        <v>18233.941</v>
      </c>
      <c r="H200" s="32"/>
      <c r="I200" s="71" t="s">
        <v>42</v>
      </c>
      <c r="J200" s="8"/>
    </row>
    <row r="201" spans="1:10" ht="27" customHeight="1" thickBot="1">
      <c r="A201" s="421"/>
      <c r="B201" s="378"/>
      <c r="C201" s="380"/>
      <c r="D201" s="407"/>
      <c r="E201" s="416"/>
      <c r="F201" s="416"/>
      <c r="G201" s="135">
        <v>12306.269</v>
      </c>
      <c r="H201" s="32"/>
      <c r="I201" s="71" t="s">
        <v>44</v>
      </c>
      <c r="J201" s="8"/>
    </row>
    <row r="202" spans="1:10" ht="27" customHeight="1" thickBot="1">
      <c r="A202" s="421"/>
      <c r="B202" s="378"/>
      <c r="C202" s="380"/>
      <c r="D202" s="407"/>
      <c r="E202" s="414">
        <v>60738</v>
      </c>
      <c r="F202" s="414"/>
      <c r="G202" s="137">
        <v>2258.59224</v>
      </c>
      <c r="H202" s="32"/>
      <c r="I202" s="71" t="s">
        <v>41</v>
      </c>
      <c r="J202" s="8"/>
    </row>
    <row r="203" spans="1:10" ht="27" customHeight="1" thickBot="1">
      <c r="A203" s="421"/>
      <c r="B203" s="378"/>
      <c r="C203" s="380"/>
      <c r="D203" s="407"/>
      <c r="E203" s="415"/>
      <c r="F203" s="415"/>
      <c r="G203" s="137">
        <v>5149.50776</v>
      </c>
      <c r="H203" s="32"/>
      <c r="I203" s="71" t="s">
        <v>45</v>
      </c>
      <c r="J203" s="8"/>
    </row>
    <row r="204" spans="1:10" ht="27" customHeight="1" thickBot="1">
      <c r="A204" s="421"/>
      <c r="B204" s="378"/>
      <c r="C204" s="380"/>
      <c r="D204" s="407"/>
      <c r="E204" s="416"/>
      <c r="F204" s="416"/>
      <c r="G204" s="137">
        <v>6753.35153</v>
      </c>
      <c r="H204" s="32"/>
      <c r="I204" s="71" t="s">
        <v>46</v>
      </c>
      <c r="J204" s="8"/>
    </row>
    <row r="205" spans="1:10" ht="27" customHeight="1" thickBot="1">
      <c r="A205" s="422"/>
      <c r="B205" s="377"/>
      <c r="C205" s="381"/>
      <c r="D205" s="408"/>
      <c r="E205" s="121"/>
      <c r="F205" s="218">
        <v>496</v>
      </c>
      <c r="G205" s="135">
        <v>13311.138</v>
      </c>
      <c r="H205" s="32"/>
      <c r="I205" s="71" t="s">
        <v>40</v>
      </c>
      <c r="J205" s="8"/>
    </row>
    <row r="206" spans="1:10" ht="27" customHeight="1" thickBot="1">
      <c r="A206" s="411" t="s">
        <v>109</v>
      </c>
      <c r="B206" s="412"/>
      <c r="C206" s="412"/>
      <c r="D206" s="412"/>
      <c r="E206" s="412"/>
      <c r="F206" s="412"/>
      <c r="G206" s="412"/>
      <c r="H206" s="412"/>
      <c r="I206" s="412"/>
      <c r="J206" s="413"/>
    </row>
    <row r="207" spans="1:10" ht="27" customHeight="1" thickBot="1">
      <c r="A207" s="387" t="s">
        <v>138</v>
      </c>
      <c r="B207" s="388"/>
      <c r="C207" s="388"/>
      <c r="D207" s="388"/>
      <c r="E207" s="388"/>
      <c r="F207" s="388"/>
      <c r="G207" s="388"/>
      <c r="H207" s="388"/>
      <c r="I207" s="388"/>
      <c r="J207" s="389"/>
    </row>
    <row r="208" spans="1:10" ht="27" customHeight="1" thickBot="1">
      <c r="A208" s="387" t="s">
        <v>139</v>
      </c>
      <c r="B208" s="388"/>
      <c r="C208" s="388"/>
      <c r="D208" s="388"/>
      <c r="E208" s="388"/>
      <c r="F208" s="388"/>
      <c r="G208" s="388"/>
      <c r="H208" s="388"/>
      <c r="I208" s="388"/>
      <c r="J208" s="389"/>
    </row>
    <row r="209" spans="1:10" ht="57" customHeight="1" thickBot="1">
      <c r="A209" s="205" t="s">
        <v>111</v>
      </c>
      <c r="B209" s="31"/>
      <c r="C209" s="131">
        <v>2016</v>
      </c>
      <c r="D209" s="206">
        <f>G209</f>
        <v>6989.909</v>
      </c>
      <c r="E209" s="204"/>
      <c r="F209" s="201"/>
      <c r="G209" s="202">
        <f>6939.909+50</f>
        <v>6989.909</v>
      </c>
      <c r="H209" s="76"/>
      <c r="I209" s="12" t="s">
        <v>110</v>
      </c>
      <c r="J209" s="8"/>
    </row>
    <row r="210" spans="1:10" ht="27" customHeight="1" thickBot="1">
      <c r="A210" s="417" t="s">
        <v>105</v>
      </c>
      <c r="B210" s="418"/>
      <c r="C210" s="418"/>
      <c r="D210" s="418"/>
      <c r="E210" s="418"/>
      <c r="F210" s="418"/>
      <c r="G210" s="418"/>
      <c r="H210" s="418"/>
      <c r="I210" s="418"/>
      <c r="J210" s="419"/>
    </row>
    <row r="211" spans="1:10" ht="27" customHeight="1" thickBot="1">
      <c r="A211" s="387" t="s">
        <v>140</v>
      </c>
      <c r="B211" s="388"/>
      <c r="C211" s="388"/>
      <c r="D211" s="388"/>
      <c r="E211" s="388"/>
      <c r="F211" s="388"/>
      <c r="G211" s="388"/>
      <c r="H211" s="388"/>
      <c r="I211" s="388"/>
      <c r="J211" s="389"/>
    </row>
    <row r="212" spans="1:10" ht="27" customHeight="1" thickBot="1">
      <c r="A212" s="387" t="s">
        <v>141</v>
      </c>
      <c r="B212" s="388"/>
      <c r="C212" s="388"/>
      <c r="D212" s="388"/>
      <c r="E212" s="388"/>
      <c r="F212" s="388"/>
      <c r="G212" s="388"/>
      <c r="H212" s="388"/>
      <c r="I212" s="388"/>
      <c r="J212" s="389"/>
    </row>
    <row r="213" spans="1:10" ht="29.25" customHeight="1" thickBot="1">
      <c r="A213" s="445" t="s">
        <v>162</v>
      </c>
      <c r="B213" s="70"/>
      <c r="C213" s="136">
        <v>2014</v>
      </c>
      <c r="D213" s="193">
        <f aca="true" t="shared" si="4" ref="D213:D219">E213</f>
        <v>223</v>
      </c>
      <c r="E213" s="193">
        <f>202+21</f>
        <v>223</v>
      </c>
      <c r="F213" s="194">
        <v>0</v>
      </c>
      <c r="G213" s="194"/>
      <c r="H213" s="32"/>
      <c r="I213" s="71" t="s">
        <v>9</v>
      </c>
      <c r="J213" s="455" t="s">
        <v>172</v>
      </c>
    </row>
    <row r="214" spans="1:10" ht="30" customHeight="1" thickBot="1">
      <c r="A214" s="446"/>
      <c r="B214" s="70"/>
      <c r="C214" s="136">
        <v>2015</v>
      </c>
      <c r="D214" s="193">
        <f t="shared" si="4"/>
        <v>229.7</v>
      </c>
      <c r="E214" s="194">
        <v>229.7</v>
      </c>
      <c r="F214" s="194">
        <v>0</v>
      </c>
      <c r="G214" s="194"/>
      <c r="H214" s="32"/>
      <c r="I214" s="71" t="s">
        <v>9</v>
      </c>
      <c r="J214" s="458"/>
    </row>
    <row r="215" spans="1:10" ht="27.75" customHeight="1" thickBot="1">
      <c r="A215" s="447"/>
      <c r="B215" s="70"/>
      <c r="C215" s="136">
        <v>2016</v>
      </c>
      <c r="D215" s="193">
        <f t="shared" si="4"/>
        <v>223</v>
      </c>
      <c r="E215" s="219">
        <v>223</v>
      </c>
      <c r="F215" s="194">
        <v>0</v>
      </c>
      <c r="G215" s="194"/>
      <c r="H215" s="32"/>
      <c r="I215" s="71" t="s">
        <v>9</v>
      </c>
      <c r="J215" s="459"/>
    </row>
    <row r="216" spans="1:10" ht="27.75" customHeight="1" thickBot="1">
      <c r="A216" s="445" t="s">
        <v>163</v>
      </c>
      <c r="B216" s="70"/>
      <c r="C216" s="136">
        <v>2015</v>
      </c>
      <c r="D216" s="193">
        <f>E216</f>
        <v>63.7</v>
      </c>
      <c r="E216" s="219">
        <v>63.7</v>
      </c>
      <c r="F216" s="194">
        <v>0</v>
      </c>
      <c r="G216" s="194"/>
      <c r="H216" s="32"/>
      <c r="I216" s="71"/>
      <c r="J216" s="8"/>
    </row>
    <row r="217" spans="1:10" ht="44.25" customHeight="1" thickBot="1">
      <c r="A217" s="446"/>
      <c r="B217" s="70"/>
      <c r="C217" s="136">
        <v>2016</v>
      </c>
      <c r="D217" s="193">
        <f t="shared" si="4"/>
        <v>70</v>
      </c>
      <c r="E217" s="219">
        <v>70</v>
      </c>
      <c r="F217" s="194">
        <v>0</v>
      </c>
      <c r="G217" s="194"/>
      <c r="H217" s="32"/>
      <c r="I217" s="71"/>
      <c r="J217" s="8"/>
    </row>
    <row r="218" spans="1:10" ht="33.75" customHeight="1" thickBot="1">
      <c r="A218" s="445" t="s">
        <v>164</v>
      </c>
      <c r="B218" s="70"/>
      <c r="C218" s="136">
        <v>2015</v>
      </c>
      <c r="D218" s="193">
        <f t="shared" si="4"/>
        <v>5349</v>
      </c>
      <c r="E218" s="219">
        <v>5349</v>
      </c>
      <c r="F218" s="194">
        <v>0</v>
      </c>
      <c r="G218" s="194"/>
      <c r="H218" s="32"/>
      <c r="I218" s="71"/>
      <c r="J218" s="455" t="s">
        <v>173</v>
      </c>
    </row>
    <row r="219" spans="1:10" ht="54" customHeight="1" thickBot="1">
      <c r="A219" s="447"/>
      <c r="B219" s="70"/>
      <c r="C219" s="136">
        <v>2016</v>
      </c>
      <c r="D219" s="193">
        <f t="shared" si="4"/>
        <v>4808</v>
      </c>
      <c r="E219" s="219">
        <v>4808</v>
      </c>
      <c r="F219" s="194">
        <v>0</v>
      </c>
      <c r="G219" s="194"/>
      <c r="H219" s="32"/>
      <c r="I219" s="71"/>
      <c r="J219" s="457"/>
    </row>
    <row r="220" spans="1:10" ht="38.25" customHeight="1" thickBot="1">
      <c r="A220" s="5" t="s">
        <v>158</v>
      </c>
      <c r="B220" s="14"/>
      <c r="C220" s="136" t="s">
        <v>49</v>
      </c>
      <c r="D220" s="195">
        <f>D221+D222+D223</f>
        <v>588209.33436</v>
      </c>
      <c r="E220" s="194">
        <f>E221+E222+E223</f>
        <v>337746.385</v>
      </c>
      <c r="F220" s="196">
        <f>F221+F222+F223</f>
        <v>7354.036300000001</v>
      </c>
      <c r="G220" s="195">
        <f>G221+G222+G223</f>
        <v>243108.91306</v>
      </c>
      <c r="H220" s="7"/>
      <c r="I220" s="33"/>
      <c r="J220" s="8"/>
    </row>
    <row r="221" spans="1:10" ht="33" customHeight="1" thickBot="1">
      <c r="A221" s="2"/>
      <c r="B221" s="8"/>
      <c r="C221" s="136">
        <v>2014</v>
      </c>
      <c r="D221" s="195">
        <f>E221+F221+G221</f>
        <v>190299.9344</v>
      </c>
      <c r="E221" s="194">
        <f>E185+E188+E213+E87</f>
        <v>107724</v>
      </c>
      <c r="F221" s="198">
        <f>F14+F15+F16+F20+F64+F77+F87+F94+F119+F137+F191+F17+F18+F19</f>
        <v>5600.1863</v>
      </c>
      <c r="G221" s="197">
        <f>G14+G15+G16+G17+G30+G35+G39+G40+G43+G46+G49+G53+G59+G62+G64+G66+G69+G72+G74+G77+G78+G81+G85+G91+G94+G116+G118+G137+G185+G186+G187+G188+G189+G190+G191</f>
        <v>76975.7481</v>
      </c>
      <c r="H221" s="7"/>
      <c r="I221" s="33"/>
      <c r="J221" s="8"/>
    </row>
    <row r="222" spans="1:10" ht="30.75" customHeight="1" thickBot="1">
      <c r="A222" s="2"/>
      <c r="B222" s="8"/>
      <c r="C222" s="136">
        <v>2015</v>
      </c>
      <c r="D222" s="195">
        <f>E222+F222+G222</f>
        <v>198254.80771999998</v>
      </c>
      <c r="E222" s="194">
        <f>E192+E195+E214+E216+E218+E162+E139+E88</f>
        <v>113901.385</v>
      </c>
      <c r="F222" s="196">
        <f>F198+F120+F139+F216+F88</f>
        <v>1069.55</v>
      </c>
      <c r="G222" s="197">
        <f>G198+G197+G196+G195+G194+G193+G192+G139+G121++G108+G107+G106+G105+G104+G103+G102+D92+D82+D79+D73+D70+D67+D65+D63+D60+D55+D50+D47+D44+D41+D36+D31+D21-10</f>
        <v>83283.87271999998</v>
      </c>
      <c r="H222" s="7"/>
      <c r="I222" s="34"/>
      <c r="J222" s="8"/>
    </row>
    <row r="223" spans="1:10" ht="27" customHeight="1" thickBot="1">
      <c r="A223" s="2"/>
      <c r="B223" s="8"/>
      <c r="C223" s="136">
        <v>2016</v>
      </c>
      <c r="D223" s="195">
        <f>E223+F223+G223</f>
        <v>199654.59224</v>
      </c>
      <c r="E223" s="194">
        <f>E89+E199+E202+E215+E217+E219</f>
        <v>116121</v>
      </c>
      <c r="F223" s="196">
        <f>F205+F122+F89</f>
        <v>684.3</v>
      </c>
      <c r="G223" s="197">
        <f>G209+G205+G204+G203+G202+G201+G200+G199+G174+D109+D123+D51+D80+D75+D57+D37+D32+D25+D125</f>
        <v>82849.29224</v>
      </c>
      <c r="H223" s="7"/>
      <c r="I223" s="35"/>
      <c r="J223" s="20"/>
    </row>
    <row r="224" ht="25.5" customHeight="1"/>
    <row r="225" spans="1:7" ht="20.25">
      <c r="A225" s="93">
        <v>2016</v>
      </c>
      <c r="B225" s="208" t="s">
        <v>143</v>
      </c>
      <c r="C225" s="209">
        <f>D25+D32+D37+D51+D57+D75+D80+G109</f>
        <v>394.83133</v>
      </c>
      <c r="D225" s="112">
        <v>191550.747</v>
      </c>
      <c r="E225" s="111"/>
      <c r="F225" s="272"/>
      <c r="G225" s="113"/>
    </row>
    <row r="226" spans="1:8" ht="25.5" customHeight="1" hidden="1">
      <c r="A226" s="94" t="s">
        <v>65</v>
      </c>
      <c r="B226" s="95"/>
      <c r="C226" s="95"/>
      <c r="D226" s="112" t="e">
        <f>D32+D37+#REF!+#REF!+#REF!+D51+D56+D61+#REF!+#REF!+#REF!+#REF!+#REF!+D80+D83+#REF!+#REF!+D103+#REF!+D121+D125+D140+D193+D215+D217+D219</f>
        <v>#REF!</v>
      </c>
      <c r="E226" s="96"/>
      <c r="F226" s="97"/>
      <c r="G226" s="94"/>
      <c r="H226" s="97"/>
    </row>
    <row r="227" spans="1:8" ht="25.5" customHeight="1" hidden="1">
      <c r="A227" s="94" t="s">
        <v>66</v>
      </c>
      <c r="B227" s="95"/>
      <c r="C227" s="95"/>
      <c r="D227" s="112" t="e">
        <f>#REF!+#REF!+#REF!+#REF!+#REF!+#REF!+D57+#REF!+#REF!+D66+#REF!+#REF!+D74+D81+D84+D87+#REF!+D104+D118+D125+D131+D141+D194+D216+D218+D220</f>
        <v>#REF!</v>
      </c>
      <c r="E227" s="98"/>
      <c r="F227" s="94"/>
      <c r="G227" s="99"/>
      <c r="H227" s="94" t="s">
        <v>67</v>
      </c>
    </row>
    <row r="228" spans="1:8" ht="15.75" customHeight="1" hidden="1">
      <c r="A228" s="94"/>
      <c r="B228" s="95"/>
      <c r="C228" s="95"/>
      <c r="D228" s="112" t="e">
        <f>#REF!+#REF!+#REF!+#REF!+#REF!+#REF!+#REF!+D62+#REF!+D67+#REF!+#REF!+D75+D82+#REF!+#REF!+#REF!+D105+D119+D131+D132+D142+D195+D217+D219+D221</f>
        <v>#REF!</v>
      </c>
      <c r="E228" s="98"/>
      <c r="F228" s="94"/>
      <c r="G228" s="94"/>
      <c r="H228" s="94"/>
    </row>
    <row r="229" spans="1:8" ht="24.75" customHeight="1" hidden="1">
      <c r="A229" s="94" t="s">
        <v>68</v>
      </c>
      <c r="B229" s="95"/>
      <c r="C229" s="95"/>
      <c r="D229" s="112" t="e">
        <f>D33+#REF!+#REF!+D45+D48+#REF!+#REF!+D63+D64+#REF!+#REF!+#REF!+#REF!+D83+D85+#REF!+#REF!+D106+D120+D132+D133+D143+D196+D218+D220+D222</f>
        <v>#REF!</v>
      </c>
      <c r="E229" s="98"/>
      <c r="F229" s="94"/>
      <c r="G229" s="100"/>
      <c r="H229" s="94" t="s">
        <v>69</v>
      </c>
    </row>
    <row r="230" spans="1:8" ht="13.5" customHeight="1" hidden="1">
      <c r="A230" s="94"/>
      <c r="B230" s="95"/>
      <c r="C230" s="95"/>
      <c r="D230" s="112" t="e">
        <f>D34+D38+D42+D46+D49+D52+#REF!+#REF!+D65+#REF!+#REF!+D71+#REF!+D84+D86+#REF!+D93+D107+D121+D133+D134+D144+D197+D219+D221+D223</f>
        <v>#REF!</v>
      </c>
      <c r="E230" s="98"/>
      <c r="F230" s="94"/>
      <c r="G230" s="94"/>
      <c r="H230" s="94"/>
    </row>
    <row r="231" spans="1:8" ht="27.75" customHeight="1" hidden="1">
      <c r="A231" s="94" t="s">
        <v>73</v>
      </c>
      <c r="B231" s="95"/>
      <c r="C231" s="95"/>
      <c r="D231" s="112" t="e">
        <f>D35+D39+D43+D47+D50+D53+#REF!+#REF!+#REF!+#REF!+#REF!+D72+#REF!+#REF!+#REF!+#REF!+D94+D108+D125+D134+D135+D145+D198+D220+D222+D224</f>
        <v>#REF!</v>
      </c>
      <c r="E231" s="98"/>
      <c r="F231" s="94"/>
      <c r="G231" s="94"/>
      <c r="H231" s="94" t="s">
        <v>70</v>
      </c>
    </row>
    <row r="232" spans="1:8" ht="18.75" customHeight="1" hidden="1">
      <c r="A232" s="94" t="s">
        <v>74</v>
      </c>
      <c r="B232" s="95"/>
      <c r="C232" s="95"/>
      <c r="D232" s="112" t="e">
        <f>D36+D40+D44+#REF!+D51+D54+D58+#REF!+D66+#REF!+D68+D73+#REF!+D85+D87+#REF!+D95+D109+D131+D135+D136+D146+D199+D221+D223+D225</f>
        <v>#REF!</v>
      </c>
      <c r="E232" s="98"/>
      <c r="F232" s="94"/>
      <c r="G232" s="94"/>
      <c r="H232" s="94"/>
    </row>
    <row r="233" spans="1:8" ht="18.75" customHeight="1" hidden="1">
      <c r="A233" s="94"/>
      <c r="B233" s="95"/>
      <c r="C233" s="95"/>
      <c r="D233" s="112" t="e">
        <f>D37+D41+#REF!+#REF!+#REF!+D55+D59+D64+D67+#REF!+D69+#REF!+D76+D86+#REF!+#REF!+D96+D116+D132+D136+D137+D147+D200+D222+D224+D226</f>
        <v>#REF!</v>
      </c>
      <c r="E233" s="98"/>
      <c r="F233" s="94"/>
      <c r="G233" s="94"/>
      <c r="H233" s="94"/>
    </row>
    <row r="234" spans="1:8" ht="27" customHeight="1" hidden="1">
      <c r="A234" s="94" t="s">
        <v>72</v>
      </c>
      <c r="B234" s="101"/>
      <c r="C234" s="95"/>
      <c r="D234" s="112" t="e">
        <f>#REF!+#REF!+#REF!+#REF!+#REF!+D56+D60+D65+#REF!+#REF!+D70+D74+D77+#REF!+#REF!+#REF!+D97+D117+D133+D137+D138+D148+D201+D223+D225+D227</f>
        <v>#REF!</v>
      </c>
      <c r="E234" s="98"/>
      <c r="F234" s="94"/>
      <c r="G234" s="94"/>
      <c r="H234" s="94" t="s">
        <v>71</v>
      </c>
    </row>
    <row r="235" spans="1:6" ht="23.25" hidden="1">
      <c r="A235" s="72"/>
      <c r="B235" s="74"/>
      <c r="C235" s="73"/>
      <c r="D235" s="112" t="e">
        <f>#REF!+#REF!+#REF!+D48+#REF!+D57+D61+#REF!+#REF!+D68+#REF!+D75+D78+D87+#REF!+#REF!+D98+#REF!+D134+D138+D139+D149+D202+D224+D226+D228</f>
        <v>#REF!</v>
      </c>
      <c r="E235" s="80"/>
      <c r="F235" s="93"/>
    </row>
    <row r="236" spans="1:4" ht="18" customHeight="1" hidden="1">
      <c r="A236" s="72"/>
      <c r="B236" s="72"/>
      <c r="C236" s="74"/>
      <c r="D236" s="112" t="e">
        <f>#REF!+#REF!+D45+D49+D52+#REF!+#REF!+D66+#REF!+D69+#REF!+#REF!+D79+#REF!+#REF!+D90+D99+D118+D135+D139+D140+D150+D203+D225+D227+D229</f>
        <v>#REF!</v>
      </c>
    </row>
    <row r="237" ht="17.25" hidden="1">
      <c r="D237" s="112" t="e">
        <f>D38+#REF!+D46+D50+D53+#REF!+D62+D67+#REF!+D70+#REF!+#REF!+D80+#REF!+#REF!+D91+D100+D119+D136+D140+D141+D151+D204+D226+D228+D230</f>
        <v>#REF!</v>
      </c>
    </row>
    <row r="238" spans="5:7" ht="21" customHeight="1">
      <c r="E238" s="83"/>
      <c r="G238" s="110"/>
    </row>
    <row r="239" spans="1:7" ht="21" customHeight="1">
      <c r="A239" s="93">
        <v>2015</v>
      </c>
      <c r="C239" s="208">
        <f>D31+D36+D41+D44+D47+D50+D55+D65+D67+D70+D73+D79++D82+D92+G102</f>
        <v>471.43184999999994</v>
      </c>
      <c r="D239" s="209">
        <v>198322.12287</v>
      </c>
      <c r="E239" s="108"/>
      <c r="G239" s="113"/>
    </row>
    <row r="240" spans="3:5" ht="21" customHeight="1">
      <c r="C240" s="106"/>
      <c r="D240" s="208"/>
      <c r="E240" s="109"/>
    </row>
    <row r="241" spans="3:5" ht="21" customHeight="1">
      <c r="C241" s="106"/>
      <c r="D241" s="209">
        <f>D222-D239</f>
        <v>-67.31515000000945</v>
      </c>
      <c r="E241" s="108"/>
    </row>
    <row r="242" spans="2:3" ht="23.25" customHeight="1">
      <c r="B242">
        <v>701</v>
      </c>
      <c r="C242">
        <f>G106+G107+G108</f>
        <v>26.201999999999998</v>
      </c>
    </row>
    <row r="243" spans="2:6" ht="29.25" customHeight="1">
      <c r="B243">
        <v>702</v>
      </c>
      <c r="C243" s="210">
        <f>D21+D60+G103+G104+G105+D63</f>
        <v>115.588</v>
      </c>
      <c r="D243" s="114"/>
      <c r="E243" s="113"/>
      <c r="F243" s="113"/>
    </row>
    <row r="244" spans="3:4" ht="31.5" customHeight="1">
      <c r="C244" s="211">
        <f>C243+C242+C239</f>
        <v>613.2218499999999</v>
      </c>
      <c r="D244" s="113">
        <f>D25+D32+D37+D51+D57+D75+D80+D109+D122+D123+D144++D199+D209+D215+D217+D219</f>
        <v>199008.27624000004</v>
      </c>
    </row>
    <row r="245" ht="32.25" customHeight="1">
      <c r="C245" s="210" t="e">
        <f>D21+D31+D36+D41+D44+D47+D50+D55+D60+D63+D65+D67+D70+D73+D79+D82+D92+D102+D121+#REF!</f>
        <v>#REF!</v>
      </c>
    </row>
  </sheetData>
  <sheetProtection/>
  <mergeCells count="187">
    <mergeCell ref="A166:A173"/>
    <mergeCell ref="I167:I170"/>
    <mergeCell ref="J176:J179"/>
    <mergeCell ref="J213:J215"/>
    <mergeCell ref="J218:J219"/>
    <mergeCell ref="A125:A130"/>
    <mergeCell ref="B125:B130"/>
    <mergeCell ref="C125:C130"/>
    <mergeCell ref="J125:J130"/>
    <mergeCell ref="D125:D130"/>
    <mergeCell ref="A154:A165"/>
    <mergeCell ref="A210:J210"/>
    <mergeCell ref="B53:B57"/>
    <mergeCell ref="J53:J57"/>
    <mergeCell ref="B123:B124"/>
    <mergeCell ref="C60:C61"/>
    <mergeCell ref="D60:D61"/>
    <mergeCell ref="B175:B176"/>
    <mergeCell ref="C154:C173"/>
    <mergeCell ref="I155:I161"/>
    <mergeCell ref="I162:I165"/>
    <mergeCell ref="F185:F187"/>
    <mergeCell ref="I176:I179"/>
    <mergeCell ref="A216:A217"/>
    <mergeCell ref="C192:C198"/>
    <mergeCell ref="D192:D198"/>
    <mergeCell ref="E192:E194"/>
    <mergeCell ref="F192:F194"/>
    <mergeCell ref="C174:C181"/>
    <mergeCell ref="B177:B179"/>
    <mergeCell ref="F202:F204"/>
    <mergeCell ref="A59:A61"/>
    <mergeCell ref="A213:A215"/>
    <mergeCell ref="I53:I54"/>
    <mergeCell ref="A218:A219"/>
    <mergeCell ref="B199:B205"/>
    <mergeCell ref="C199:C205"/>
    <mergeCell ref="D199:D205"/>
    <mergeCell ref="E199:E201"/>
    <mergeCell ref="F199:F201"/>
    <mergeCell ref="E185:E187"/>
    <mergeCell ref="A116:A117"/>
    <mergeCell ref="E188:E190"/>
    <mergeCell ref="G25:G28"/>
    <mergeCell ref="F25:F28"/>
    <mergeCell ref="A134:H134"/>
    <mergeCell ref="D102:D108"/>
    <mergeCell ref="A94:A115"/>
    <mergeCell ref="B94:B115"/>
    <mergeCell ref="A53:A57"/>
    <mergeCell ref="A62:A63"/>
    <mergeCell ref="A58:J58"/>
    <mergeCell ref="J59:J61"/>
    <mergeCell ref="A133:H133"/>
    <mergeCell ref="J123:J124"/>
    <mergeCell ref="A123:A124"/>
    <mergeCell ref="C123:C124"/>
    <mergeCell ref="C102:C108"/>
    <mergeCell ref="B119:B120"/>
    <mergeCell ref="D82:D84"/>
    <mergeCell ref="A184:J184"/>
    <mergeCell ref="A91:A92"/>
    <mergeCell ref="I140:I142"/>
    <mergeCell ref="E195:E197"/>
    <mergeCell ref="F195:F197"/>
    <mergeCell ref="A182:J182"/>
    <mergeCell ref="A185:A205"/>
    <mergeCell ref="B185:B191"/>
    <mergeCell ref="C185:C191"/>
    <mergeCell ref="I171:I173"/>
    <mergeCell ref="D185:D191"/>
    <mergeCell ref="C109:C115"/>
    <mergeCell ref="A147:A148"/>
    <mergeCell ref="A212:J212"/>
    <mergeCell ref="A208:J208"/>
    <mergeCell ref="A211:J211"/>
    <mergeCell ref="A206:J206"/>
    <mergeCell ref="F188:F190"/>
    <mergeCell ref="B192:B198"/>
    <mergeCell ref="E202:E204"/>
    <mergeCell ref="A207:J207"/>
    <mergeCell ref="F82:F84"/>
    <mergeCell ref="C137:C138"/>
    <mergeCell ref="A131:J131"/>
    <mergeCell ref="I137:I138"/>
    <mergeCell ref="C139:C143"/>
    <mergeCell ref="A132:H132"/>
    <mergeCell ref="J91:J92"/>
    <mergeCell ref="J116:J117"/>
    <mergeCell ref="A119:A120"/>
    <mergeCell ref="A77:A80"/>
    <mergeCell ref="A81:A84"/>
    <mergeCell ref="C77:C78"/>
    <mergeCell ref="D77:D78"/>
    <mergeCell ref="C82:C84"/>
    <mergeCell ref="D109:D115"/>
    <mergeCell ref="E82:E84"/>
    <mergeCell ref="A137:A144"/>
    <mergeCell ref="J77:J80"/>
    <mergeCell ref="A183:J183"/>
    <mergeCell ref="I145:I148"/>
    <mergeCell ref="A87:A89"/>
    <mergeCell ref="B87:B89"/>
    <mergeCell ref="C94:C101"/>
    <mergeCell ref="D94:D101"/>
    <mergeCell ref="I82:I84"/>
    <mergeCell ref="G82:G84"/>
    <mergeCell ref="H82:H84"/>
    <mergeCell ref="J87:J89"/>
    <mergeCell ref="D123:D124"/>
    <mergeCell ref="A180:A181"/>
    <mergeCell ref="A174:A176"/>
    <mergeCell ref="C145:C153"/>
    <mergeCell ref="J85:J86"/>
    <mergeCell ref="A85:A86"/>
    <mergeCell ref="A135:H135"/>
    <mergeCell ref="J72:J73"/>
    <mergeCell ref="J69:J70"/>
    <mergeCell ref="A69:A70"/>
    <mergeCell ref="J64:J65"/>
    <mergeCell ref="J66:J67"/>
    <mergeCell ref="A64:A65"/>
    <mergeCell ref="A66:A67"/>
    <mergeCell ref="A72:A73"/>
    <mergeCell ref="C55:C56"/>
    <mergeCell ref="D55:D56"/>
    <mergeCell ref="E55:E56"/>
    <mergeCell ref="F55:F56"/>
    <mergeCell ref="G55:G56"/>
    <mergeCell ref="H55:H56"/>
    <mergeCell ref="A52:H52"/>
    <mergeCell ref="I52:J52"/>
    <mergeCell ref="A45:J45"/>
    <mergeCell ref="I55:I56"/>
    <mergeCell ref="C53:C54"/>
    <mergeCell ref="D53:D54"/>
    <mergeCell ref="E53:E54"/>
    <mergeCell ref="F53:F54"/>
    <mergeCell ref="G53:G54"/>
    <mergeCell ref="H53:H54"/>
    <mergeCell ref="A46:A47"/>
    <mergeCell ref="A49:A51"/>
    <mergeCell ref="I35:I37"/>
    <mergeCell ref="J35:J37"/>
    <mergeCell ref="J46:J47"/>
    <mergeCell ref="A48:J48"/>
    <mergeCell ref="J49:J51"/>
    <mergeCell ref="A38:J38"/>
    <mergeCell ref="C39:C40"/>
    <mergeCell ref="D39:D40"/>
    <mergeCell ref="A43:A44"/>
    <mergeCell ref="A29:J29"/>
    <mergeCell ref="A33:J34"/>
    <mergeCell ref="J43:J44"/>
    <mergeCell ref="A39:A41"/>
    <mergeCell ref="A30:A32"/>
    <mergeCell ref="J39:J41"/>
    <mergeCell ref="A42:J42"/>
    <mergeCell ref="A35:A36"/>
    <mergeCell ref="A14:A28"/>
    <mergeCell ref="C21:C24"/>
    <mergeCell ref="D21:D24"/>
    <mergeCell ref="C25:C28"/>
    <mergeCell ref="D25:D28"/>
    <mergeCell ref="I25:I28"/>
    <mergeCell ref="B14:B28"/>
    <mergeCell ref="C14:C20"/>
    <mergeCell ref="D14:D20"/>
    <mergeCell ref="E14:E28"/>
    <mergeCell ref="H14:H28"/>
    <mergeCell ref="J14:J28"/>
    <mergeCell ref="J4:J6"/>
    <mergeCell ref="E5:E6"/>
    <mergeCell ref="F5:G5"/>
    <mergeCell ref="H5:H6"/>
    <mergeCell ref="A8:J9"/>
    <mergeCell ref="A10:J10"/>
    <mergeCell ref="A11:J11"/>
    <mergeCell ref="A12:J12"/>
    <mergeCell ref="A13:J13"/>
    <mergeCell ref="A2:I2"/>
    <mergeCell ref="A4:A6"/>
    <mergeCell ref="B4:B6"/>
    <mergeCell ref="C4:C6"/>
    <mergeCell ref="D4:D6"/>
    <mergeCell ref="E4:H4"/>
    <mergeCell ref="I4:I6"/>
  </mergeCells>
  <printOptions/>
  <pageMargins left="0.3937007874015748" right="0.4724409448818898" top="0.35433070866141736" bottom="0.15748031496062992" header="0.15748031496062992" footer="0.1574803149606299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="75" zoomScaleNormal="75" zoomScalePageLayoutView="0" workbookViewId="0" topLeftCell="A1">
      <selection activeCell="G6" sqref="G6"/>
    </sheetView>
  </sheetViews>
  <sheetFormatPr defaultColWidth="9.00390625" defaultRowHeight="12.75"/>
  <cols>
    <col min="1" max="1" width="37.375" style="0" customWidth="1"/>
    <col min="2" max="2" width="21.37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5.7539062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6:10" ht="24" customHeight="1">
      <c r="F1" s="460" t="s">
        <v>175</v>
      </c>
      <c r="G1" s="460"/>
      <c r="H1" s="460"/>
      <c r="I1" s="460"/>
      <c r="J1" s="460"/>
    </row>
    <row r="2" spans="1:10" ht="32.25">
      <c r="A2" s="306" t="s">
        <v>84</v>
      </c>
      <c r="B2" s="306"/>
      <c r="C2" s="306"/>
      <c r="D2" s="306"/>
      <c r="E2" s="306"/>
      <c r="F2" s="306"/>
      <c r="G2" s="306"/>
      <c r="H2" s="306"/>
      <c r="I2" s="306"/>
      <c r="J2" s="1"/>
    </row>
    <row r="3" ht="12.75" thickBot="1">
      <c r="H3" t="s">
        <v>64</v>
      </c>
    </row>
    <row r="4" spans="1:10" ht="28.5" customHeight="1" thickBot="1">
      <c r="A4" s="307" t="s">
        <v>31</v>
      </c>
      <c r="B4" s="307"/>
      <c r="C4" s="307" t="s">
        <v>32</v>
      </c>
      <c r="D4" s="310" t="s">
        <v>0</v>
      </c>
      <c r="E4" s="313" t="s">
        <v>57</v>
      </c>
      <c r="F4" s="314"/>
      <c r="G4" s="314"/>
      <c r="H4" s="314"/>
      <c r="I4" s="315" t="s">
        <v>1</v>
      </c>
      <c r="J4" s="315" t="s">
        <v>2</v>
      </c>
    </row>
    <row r="5" spans="1:10" ht="28.5" customHeight="1" thickBot="1">
      <c r="A5" s="308"/>
      <c r="B5" s="308"/>
      <c r="C5" s="308"/>
      <c r="D5" s="311"/>
      <c r="E5" s="315" t="s">
        <v>53</v>
      </c>
      <c r="F5" s="313" t="s">
        <v>58</v>
      </c>
      <c r="G5" s="324"/>
      <c r="H5" s="315" t="s">
        <v>59</v>
      </c>
      <c r="I5" s="316"/>
      <c r="J5" s="316"/>
    </row>
    <row r="6" spans="1:10" ht="172.5" customHeight="1" thickBot="1">
      <c r="A6" s="309"/>
      <c r="B6" s="309"/>
      <c r="C6" s="309"/>
      <c r="D6" s="312"/>
      <c r="E6" s="317"/>
      <c r="F6" s="85" t="s">
        <v>21</v>
      </c>
      <c r="G6" s="12" t="s">
        <v>54</v>
      </c>
      <c r="H6" s="317"/>
      <c r="I6" s="317"/>
      <c r="J6" s="317"/>
    </row>
    <row r="7" spans="1:10" ht="18" thickBot="1">
      <c r="A7" s="1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3">
        <v>7</v>
      </c>
      <c r="H7" s="15">
        <v>8</v>
      </c>
      <c r="I7" s="18">
        <v>9</v>
      </c>
      <c r="J7" s="18">
        <v>10</v>
      </c>
    </row>
    <row r="8" spans="1:10" ht="12">
      <c r="A8" s="325" t="s">
        <v>142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0" ht="12.75" thickBot="1">
      <c r="A9" s="328"/>
      <c r="B9" s="329"/>
      <c r="C9" s="329"/>
      <c r="D9" s="329"/>
      <c r="E9" s="329"/>
      <c r="F9" s="329"/>
      <c r="G9" s="329"/>
      <c r="H9" s="329"/>
      <c r="I9" s="329"/>
      <c r="J9" s="330"/>
    </row>
    <row r="10" spans="1:10" ht="18" thickBot="1">
      <c r="A10" s="302" t="s">
        <v>77</v>
      </c>
      <c r="B10" s="303"/>
      <c r="C10" s="303"/>
      <c r="D10" s="303"/>
      <c r="E10" s="303"/>
      <c r="F10" s="303"/>
      <c r="G10" s="303"/>
      <c r="H10" s="303"/>
      <c r="I10" s="303"/>
      <c r="J10" s="331"/>
    </row>
    <row r="11" spans="1:10" ht="16.5" customHeight="1">
      <c r="A11" s="332" t="s">
        <v>78</v>
      </c>
      <c r="B11" s="304"/>
      <c r="C11" s="304"/>
      <c r="D11" s="304"/>
      <c r="E11" s="304"/>
      <c r="F11" s="304"/>
      <c r="G11" s="304"/>
      <c r="H11" s="304"/>
      <c r="I11" s="304"/>
      <c r="J11" s="305"/>
    </row>
    <row r="12" spans="1:10" ht="18" thickBot="1">
      <c r="A12" s="333" t="s">
        <v>79</v>
      </c>
      <c r="B12" s="334"/>
      <c r="C12" s="334"/>
      <c r="D12" s="334"/>
      <c r="E12" s="334"/>
      <c r="F12" s="334"/>
      <c r="G12" s="334"/>
      <c r="H12" s="334"/>
      <c r="I12" s="334"/>
      <c r="J12" s="335"/>
    </row>
    <row r="13" spans="1:10" ht="18" thickBot="1">
      <c r="A13" s="302" t="s">
        <v>3</v>
      </c>
      <c r="B13" s="303"/>
      <c r="C13" s="303"/>
      <c r="D13" s="304"/>
      <c r="E13" s="304"/>
      <c r="F13" s="304"/>
      <c r="G13" s="304"/>
      <c r="H13" s="304"/>
      <c r="I13" s="304"/>
      <c r="J13" s="305"/>
    </row>
    <row r="14" spans="1:10" ht="21.75" customHeight="1" thickBot="1">
      <c r="A14" s="321" t="s">
        <v>150</v>
      </c>
      <c r="B14" s="318"/>
      <c r="C14" s="338" t="s">
        <v>29</v>
      </c>
      <c r="D14" s="342">
        <f>F14+F15+F16+F20+G14+G15+G16+G20+F17+F18+F19+G17+G18+G19</f>
        <v>1968.74101</v>
      </c>
      <c r="E14" s="344"/>
      <c r="F14" s="259">
        <f>393.18+1.76501</f>
        <v>394.94501</v>
      </c>
      <c r="G14" s="260">
        <v>212.7162</v>
      </c>
      <c r="H14" s="318"/>
      <c r="I14" s="26" t="s">
        <v>43</v>
      </c>
      <c r="J14" s="321" t="s">
        <v>85</v>
      </c>
    </row>
    <row r="15" spans="1:10" ht="20.25" customHeight="1" thickBot="1">
      <c r="A15" s="336"/>
      <c r="B15" s="319"/>
      <c r="C15" s="339"/>
      <c r="D15" s="343"/>
      <c r="E15" s="345"/>
      <c r="F15" s="214">
        <v>400</v>
      </c>
      <c r="G15" s="261">
        <f>168.1138-10.054</f>
        <v>158.0598</v>
      </c>
      <c r="H15" s="319"/>
      <c r="I15" s="26" t="s">
        <v>42</v>
      </c>
      <c r="J15" s="322"/>
    </row>
    <row r="16" spans="1:10" ht="21" customHeight="1" thickBot="1">
      <c r="A16" s="336"/>
      <c r="B16" s="319"/>
      <c r="C16" s="339"/>
      <c r="D16" s="343"/>
      <c r="E16" s="345"/>
      <c r="F16" s="214">
        <f>177.72+26.2</f>
        <v>203.92</v>
      </c>
      <c r="G16" s="261">
        <v>124</v>
      </c>
      <c r="H16" s="319"/>
      <c r="I16" s="49" t="s">
        <v>44</v>
      </c>
      <c r="J16" s="322"/>
    </row>
    <row r="17" spans="1:10" ht="24.75" customHeight="1" thickBot="1">
      <c r="A17" s="336"/>
      <c r="B17" s="319"/>
      <c r="C17" s="339"/>
      <c r="D17" s="343"/>
      <c r="E17" s="345"/>
      <c r="F17" s="214">
        <f>143+24</f>
        <v>167</v>
      </c>
      <c r="G17" s="227">
        <v>10</v>
      </c>
      <c r="H17" s="319"/>
      <c r="I17" s="50" t="s">
        <v>41</v>
      </c>
      <c r="J17" s="322"/>
    </row>
    <row r="18" spans="1:10" ht="21" customHeight="1" thickBot="1">
      <c r="A18" s="336"/>
      <c r="B18" s="319"/>
      <c r="C18" s="339"/>
      <c r="D18" s="343"/>
      <c r="E18" s="345"/>
      <c r="F18" s="214">
        <v>20</v>
      </c>
      <c r="G18" s="227"/>
      <c r="H18" s="319"/>
      <c r="I18" s="49" t="s">
        <v>62</v>
      </c>
      <c r="J18" s="322"/>
    </row>
    <row r="19" spans="1:10" ht="21" customHeight="1" thickBot="1">
      <c r="A19" s="336"/>
      <c r="B19" s="319"/>
      <c r="C19" s="339"/>
      <c r="D19" s="343"/>
      <c r="E19" s="345"/>
      <c r="F19" s="214">
        <v>178.1</v>
      </c>
      <c r="G19" s="227"/>
      <c r="H19" s="319"/>
      <c r="I19" s="49" t="s">
        <v>75</v>
      </c>
      <c r="J19" s="322"/>
    </row>
    <row r="20" spans="1:10" ht="21.75" customHeight="1" thickBot="1">
      <c r="A20" s="336"/>
      <c r="B20" s="319"/>
      <c r="C20" s="339"/>
      <c r="D20" s="343"/>
      <c r="E20" s="345"/>
      <c r="F20" s="295">
        <v>100</v>
      </c>
      <c r="G20" s="227"/>
      <c r="H20" s="319"/>
      <c r="I20" s="49" t="s">
        <v>40</v>
      </c>
      <c r="J20" s="322"/>
    </row>
    <row r="21" spans="1:10" ht="24.75" customHeight="1" thickBot="1">
      <c r="A21" s="336"/>
      <c r="B21" s="319"/>
      <c r="C21" s="338" t="s">
        <v>30</v>
      </c>
      <c r="D21" s="340">
        <f>G21+G22+G23+G24</f>
        <v>22.7</v>
      </c>
      <c r="E21" s="345"/>
      <c r="F21" s="214"/>
      <c r="G21" s="261">
        <v>2.7</v>
      </c>
      <c r="H21" s="319"/>
      <c r="I21" s="49" t="s">
        <v>75</v>
      </c>
      <c r="J21" s="322"/>
    </row>
    <row r="22" spans="1:10" ht="20.25" customHeight="1" thickBot="1">
      <c r="A22" s="336"/>
      <c r="B22" s="319"/>
      <c r="C22" s="339"/>
      <c r="D22" s="341"/>
      <c r="E22" s="345"/>
      <c r="F22" s="263"/>
      <c r="G22" s="264">
        <v>20</v>
      </c>
      <c r="H22" s="319"/>
      <c r="I22" s="49" t="s">
        <v>40</v>
      </c>
      <c r="J22" s="322"/>
    </row>
    <row r="23" spans="1:10" ht="21.75" customHeight="1" thickBot="1">
      <c r="A23" s="336"/>
      <c r="B23" s="319"/>
      <c r="C23" s="339"/>
      <c r="D23" s="341"/>
      <c r="E23" s="345"/>
      <c r="F23" s="237"/>
      <c r="G23" s="261">
        <v>0</v>
      </c>
      <c r="H23" s="319"/>
      <c r="I23" s="65"/>
      <c r="J23" s="322"/>
    </row>
    <row r="24" spans="1:10" ht="20.25" customHeight="1" thickBot="1">
      <c r="A24" s="336"/>
      <c r="B24" s="319"/>
      <c r="C24" s="339"/>
      <c r="D24" s="341"/>
      <c r="E24" s="345"/>
      <c r="F24" s="263"/>
      <c r="G24" s="261">
        <v>0</v>
      </c>
      <c r="H24" s="319"/>
      <c r="I24" s="50"/>
      <c r="J24" s="322"/>
    </row>
    <row r="25" spans="1:10" ht="21.75" customHeight="1">
      <c r="A25" s="336"/>
      <c r="B25" s="319"/>
      <c r="C25" s="338" t="s">
        <v>48</v>
      </c>
      <c r="D25" s="340">
        <f>G25+G26+G27+G28</f>
        <v>60.08733</v>
      </c>
      <c r="E25" s="345"/>
      <c r="F25" s="340"/>
      <c r="G25" s="365">
        <f>45+15.08733</f>
        <v>60.08733</v>
      </c>
      <c r="H25" s="319"/>
      <c r="I25" s="318" t="s">
        <v>9</v>
      </c>
      <c r="J25" s="322"/>
    </row>
    <row r="26" spans="1:10" ht="20.25" customHeight="1" thickBot="1">
      <c r="A26" s="336"/>
      <c r="B26" s="319"/>
      <c r="C26" s="339"/>
      <c r="D26" s="341"/>
      <c r="E26" s="345"/>
      <c r="F26" s="341"/>
      <c r="G26" s="386"/>
      <c r="H26" s="319"/>
      <c r="I26" s="319"/>
      <c r="J26" s="322"/>
    </row>
    <row r="27" spans="1:10" ht="21.75" customHeight="1" hidden="1" thickBot="1">
      <c r="A27" s="336"/>
      <c r="B27" s="319"/>
      <c r="C27" s="339"/>
      <c r="D27" s="341"/>
      <c r="E27" s="345"/>
      <c r="F27" s="341"/>
      <c r="G27" s="386"/>
      <c r="H27" s="319"/>
      <c r="I27" s="319"/>
      <c r="J27" s="322"/>
    </row>
    <row r="28" spans="1:10" ht="54.75" customHeight="1" hidden="1" thickBot="1">
      <c r="A28" s="337"/>
      <c r="B28" s="319"/>
      <c r="C28" s="339"/>
      <c r="D28" s="341"/>
      <c r="E28" s="345"/>
      <c r="F28" s="359"/>
      <c r="G28" s="366"/>
      <c r="H28" s="320"/>
      <c r="I28" s="319"/>
      <c r="J28" s="323"/>
    </row>
    <row r="29" spans="1:10" ht="18" thickBot="1">
      <c r="A29" s="346" t="s">
        <v>3</v>
      </c>
      <c r="B29" s="347"/>
      <c r="C29" s="347"/>
      <c r="D29" s="347"/>
      <c r="E29" s="347"/>
      <c r="F29" s="347"/>
      <c r="G29" s="347"/>
      <c r="H29" s="347"/>
      <c r="I29" s="347"/>
      <c r="J29" s="348"/>
    </row>
    <row r="30" spans="1:10" ht="76.5" customHeight="1" thickBot="1">
      <c r="A30" s="321" t="s">
        <v>156</v>
      </c>
      <c r="B30" s="54"/>
      <c r="C30" s="122">
        <v>2014</v>
      </c>
      <c r="D30" s="143">
        <f>G30</f>
        <v>75</v>
      </c>
      <c r="E30" s="142"/>
      <c r="F30" s="142"/>
      <c r="G30" s="140">
        <f>105-30</f>
        <v>75</v>
      </c>
      <c r="H30" s="22"/>
      <c r="I30" s="55" t="s">
        <v>18</v>
      </c>
      <c r="J30" s="86" t="s">
        <v>4</v>
      </c>
    </row>
    <row r="31" spans="1:10" ht="76.5" customHeight="1" thickBot="1">
      <c r="A31" s="336"/>
      <c r="B31" s="39"/>
      <c r="C31" s="123">
        <v>2015</v>
      </c>
      <c r="D31" s="258">
        <f>G31</f>
        <v>155.92003</v>
      </c>
      <c r="E31" s="238"/>
      <c r="F31" s="237"/>
      <c r="G31" s="213">
        <f>94.78168+20.608+40.53035</f>
        <v>155.92003</v>
      </c>
      <c r="H31" s="22"/>
      <c r="I31" s="55" t="s">
        <v>18</v>
      </c>
      <c r="J31" s="87" t="s">
        <v>20</v>
      </c>
    </row>
    <row r="32" spans="1:10" ht="173.25" customHeight="1" thickBot="1">
      <c r="A32" s="337"/>
      <c r="B32" s="40"/>
      <c r="C32" s="123">
        <v>2016</v>
      </c>
      <c r="D32" s="270">
        <f>G32</f>
        <v>72.02</v>
      </c>
      <c r="E32" s="238"/>
      <c r="F32" s="237"/>
      <c r="G32" s="215">
        <f>80-22.6+14.62</f>
        <v>72.02</v>
      </c>
      <c r="H32" s="22"/>
      <c r="I32" s="59" t="s">
        <v>152</v>
      </c>
      <c r="J32" s="56"/>
    </row>
    <row r="33" spans="1:10" ht="21" customHeight="1">
      <c r="A33" s="349" t="s">
        <v>3</v>
      </c>
      <c r="B33" s="350"/>
      <c r="C33" s="350"/>
      <c r="D33" s="350"/>
      <c r="E33" s="350"/>
      <c r="F33" s="350"/>
      <c r="G33" s="350"/>
      <c r="H33" s="350"/>
      <c r="I33" s="350"/>
      <c r="J33" s="348"/>
    </row>
    <row r="34" spans="1:10" ht="15.75" customHeight="1" thickBot="1">
      <c r="A34" s="351"/>
      <c r="B34" s="352"/>
      <c r="C34" s="352"/>
      <c r="D34" s="352"/>
      <c r="E34" s="352"/>
      <c r="F34" s="352"/>
      <c r="G34" s="352"/>
      <c r="H34" s="352"/>
      <c r="I34" s="352"/>
      <c r="J34" s="353"/>
    </row>
    <row r="35" spans="1:10" ht="99.75" customHeight="1" thickBot="1">
      <c r="A35" s="321" t="s">
        <v>149</v>
      </c>
      <c r="B35" s="57"/>
      <c r="C35" s="124">
        <v>2014</v>
      </c>
      <c r="D35" s="146">
        <f>G35</f>
        <v>22</v>
      </c>
      <c r="E35" s="146"/>
      <c r="F35" s="146"/>
      <c r="G35" s="141">
        <v>22</v>
      </c>
      <c r="H35" s="17"/>
      <c r="I35" s="318" t="s">
        <v>9</v>
      </c>
      <c r="J35" s="321" t="s">
        <v>23</v>
      </c>
    </row>
    <row r="36" spans="1:10" ht="90" customHeight="1" thickBot="1">
      <c r="A36" s="337"/>
      <c r="B36" s="39"/>
      <c r="C36" s="123">
        <v>2015</v>
      </c>
      <c r="D36" s="228">
        <f>G36</f>
        <v>20</v>
      </c>
      <c r="E36" s="147"/>
      <c r="F36" s="148"/>
      <c r="G36" s="139">
        <v>20</v>
      </c>
      <c r="H36" s="17"/>
      <c r="I36" s="319"/>
      <c r="J36" s="336"/>
    </row>
    <row r="37" spans="1:10" ht="67.5" customHeight="1" thickBot="1">
      <c r="A37" s="50" t="s">
        <v>113</v>
      </c>
      <c r="B37" s="40"/>
      <c r="C37" s="126">
        <v>2016</v>
      </c>
      <c r="D37" s="146">
        <f>G37</f>
        <v>20</v>
      </c>
      <c r="E37" s="117"/>
      <c r="F37" s="149"/>
      <c r="G37" s="293">
        <v>20</v>
      </c>
      <c r="H37" s="58"/>
      <c r="I37" s="320"/>
      <c r="J37" s="337"/>
    </row>
    <row r="38" spans="1:10" ht="18" thickBot="1">
      <c r="A38" s="346" t="s">
        <v>3</v>
      </c>
      <c r="B38" s="347"/>
      <c r="C38" s="347"/>
      <c r="D38" s="347"/>
      <c r="E38" s="347"/>
      <c r="F38" s="347"/>
      <c r="G38" s="347"/>
      <c r="H38" s="347"/>
      <c r="I38" s="347"/>
      <c r="J38" s="357"/>
    </row>
    <row r="39" spans="1:10" ht="33" customHeight="1" thickBot="1">
      <c r="A39" s="321" t="s">
        <v>24</v>
      </c>
      <c r="B39" s="41"/>
      <c r="C39" s="338">
        <v>2014</v>
      </c>
      <c r="D39" s="340">
        <f>G39+G40</f>
        <v>30</v>
      </c>
      <c r="E39" s="150"/>
      <c r="F39" s="142"/>
      <c r="G39" s="139">
        <v>12</v>
      </c>
      <c r="H39" s="23"/>
      <c r="I39" s="21" t="s">
        <v>80</v>
      </c>
      <c r="J39" s="321" t="s">
        <v>86</v>
      </c>
    </row>
    <row r="40" spans="1:10" ht="30" customHeight="1" thickBot="1">
      <c r="A40" s="336"/>
      <c r="B40" s="42"/>
      <c r="C40" s="358"/>
      <c r="D40" s="359"/>
      <c r="E40" s="144"/>
      <c r="F40" s="142"/>
      <c r="G40" s="139">
        <v>18</v>
      </c>
      <c r="H40" s="25"/>
      <c r="I40" s="21" t="s">
        <v>81</v>
      </c>
      <c r="J40" s="336"/>
    </row>
    <row r="41" spans="1:10" ht="37.5" customHeight="1" thickBot="1">
      <c r="A41" s="336"/>
      <c r="B41" s="42"/>
      <c r="C41" s="123">
        <v>2015</v>
      </c>
      <c r="D41" s="224">
        <f>G41</f>
        <v>14.3702</v>
      </c>
      <c r="E41" s="144"/>
      <c r="F41" s="142"/>
      <c r="G41" s="139">
        <f>30-10-5.6298</f>
        <v>14.3702</v>
      </c>
      <c r="H41" s="25"/>
      <c r="I41" s="13" t="s">
        <v>9</v>
      </c>
      <c r="J41" s="336"/>
    </row>
    <row r="42" spans="1:10" ht="18" thickBot="1">
      <c r="A42" s="346" t="s">
        <v>3</v>
      </c>
      <c r="B42" s="347"/>
      <c r="C42" s="347"/>
      <c r="D42" s="347"/>
      <c r="E42" s="347"/>
      <c r="F42" s="347"/>
      <c r="G42" s="347"/>
      <c r="H42" s="347"/>
      <c r="I42" s="347"/>
      <c r="J42" s="348"/>
    </row>
    <row r="43" spans="1:10" ht="75" customHeight="1" thickBot="1">
      <c r="A43" s="321" t="s">
        <v>83</v>
      </c>
      <c r="B43" s="38"/>
      <c r="C43" s="120">
        <v>2014</v>
      </c>
      <c r="D43" s="129">
        <f>G43</f>
        <v>25</v>
      </c>
      <c r="E43" s="129"/>
      <c r="F43" s="129"/>
      <c r="G43" s="151">
        <f>12+13</f>
        <v>25</v>
      </c>
      <c r="H43" s="46"/>
      <c r="I43" s="16" t="s">
        <v>9</v>
      </c>
      <c r="J43" s="321" t="s">
        <v>5</v>
      </c>
    </row>
    <row r="44" spans="1:10" ht="66.75" customHeight="1" thickBot="1">
      <c r="A44" s="337"/>
      <c r="B44" s="43"/>
      <c r="C44" s="127">
        <v>2015</v>
      </c>
      <c r="D44" s="290">
        <f>G44</f>
        <v>25</v>
      </c>
      <c r="E44" s="143"/>
      <c r="F44" s="147"/>
      <c r="G44" s="139">
        <v>25</v>
      </c>
      <c r="H44" s="17"/>
      <c r="I44" s="59" t="s">
        <v>9</v>
      </c>
      <c r="J44" s="336"/>
    </row>
    <row r="45" spans="1:10" ht="38.25" customHeight="1" thickBot="1">
      <c r="A45" s="346" t="s">
        <v>3</v>
      </c>
      <c r="B45" s="350"/>
      <c r="C45" s="350"/>
      <c r="D45" s="350"/>
      <c r="E45" s="347"/>
      <c r="F45" s="347"/>
      <c r="G45" s="347"/>
      <c r="H45" s="347"/>
      <c r="I45" s="347"/>
      <c r="J45" s="357"/>
    </row>
    <row r="46" spans="1:10" ht="33" customHeight="1" thickBot="1">
      <c r="A46" s="321" t="s">
        <v>6</v>
      </c>
      <c r="B46" s="287"/>
      <c r="C46" s="243">
        <v>2014</v>
      </c>
      <c r="D46" s="224">
        <f>G46</f>
        <v>15</v>
      </c>
      <c r="E46" s="244"/>
      <c r="F46" s="244"/>
      <c r="G46" s="214">
        <v>15</v>
      </c>
      <c r="H46" s="245"/>
      <c r="I46" s="286" t="s">
        <v>9</v>
      </c>
      <c r="J46" s="321" t="s">
        <v>7</v>
      </c>
    </row>
    <row r="47" spans="1:10" ht="28.5" customHeight="1" thickBot="1">
      <c r="A47" s="337"/>
      <c r="B47" s="289"/>
      <c r="C47" s="243">
        <v>2015</v>
      </c>
      <c r="D47" s="224">
        <f>G47</f>
        <v>15</v>
      </c>
      <c r="E47" s="244"/>
      <c r="F47" s="248"/>
      <c r="G47" s="214">
        <v>15</v>
      </c>
      <c r="H47" s="249"/>
      <c r="I47" s="250" t="s">
        <v>9</v>
      </c>
      <c r="J47" s="336"/>
    </row>
    <row r="48" spans="1:10" ht="18" thickBot="1">
      <c r="A48" s="356" t="s">
        <v>3</v>
      </c>
      <c r="B48" s="347"/>
      <c r="C48" s="347"/>
      <c r="D48" s="347"/>
      <c r="E48" s="347"/>
      <c r="F48" s="347"/>
      <c r="G48" s="347"/>
      <c r="H48" s="347"/>
      <c r="I48" s="347"/>
      <c r="J48" s="357"/>
    </row>
    <row r="49" spans="1:10" ht="34.5" customHeight="1" thickBot="1">
      <c r="A49" s="321" t="s">
        <v>146</v>
      </c>
      <c r="B49" s="287"/>
      <c r="C49" s="243">
        <v>2014</v>
      </c>
      <c r="D49" s="251">
        <f>G49</f>
        <v>6</v>
      </c>
      <c r="E49" s="244"/>
      <c r="F49" s="252"/>
      <c r="G49" s="253">
        <v>6</v>
      </c>
      <c r="H49" s="249"/>
      <c r="I49" s="285" t="s">
        <v>14</v>
      </c>
      <c r="J49" s="321" t="s">
        <v>8</v>
      </c>
    </row>
    <row r="50" spans="1:10" ht="29.25" customHeight="1" thickBot="1">
      <c r="A50" s="354"/>
      <c r="B50" s="288"/>
      <c r="C50" s="243">
        <v>2015</v>
      </c>
      <c r="D50" s="256">
        <f>G50</f>
        <v>10.12</v>
      </c>
      <c r="E50" s="244"/>
      <c r="F50" s="248"/>
      <c r="G50" s="215">
        <v>10.12</v>
      </c>
      <c r="H50" s="249"/>
      <c r="I50" s="250" t="s">
        <v>13</v>
      </c>
      <c r="J50" s="336"/>
    </row>
    <row r="51" spans="1:10" ht="43.5" customHeight="1" thickBot="1">
      <c r="A51" s="355"/>
      <c r="B51" s="289"/>
      <c r="C51" s="243">
        <v>2016</v>
      </c>
      <c r="D51" s="251">
        <f>G51</f>
        <v>11</v>
      </c>
      <c r="E51" s="237"/>
      <c r="F51" s="248"/>
      <c r="G51" s="253">
        <v>11</v>
      </c>
      <c r="H51" s="249"/>
      <c r="I51" s="286" t="s">
        <v>13</v>
      </c>
      <c r="J51" s="337"/>
    </row>
    <row r="52" spans="1:10" ht="18" thickBot="1">
      <c r="A52" s="360" t="s">
        <v>3</v>
      </c>
      <c r="B52" s="361"/>
      <c r="C52" s="361"/>
      <c r="D52" s="361"/>
      <c r="E52" s="361"/>
      <c r="F52" s="361"/>
      <c r="G52" s="361"/>
      <c r="H52" s="361"/>
      <c r="I52" s="361"/>
      <c r="J52" s="362"/>
    </row>
    <row r="53" spans="1:10" ht="46.5" customHeight="1">
      <c r="A53" s="442" t="s">
        <v>151</v>
      </c>
      <c r="B53" s="318"/>
      <c r="C53" s="363">
        <v>2014</v>
      </c>
      <c r="D53" s="340">
        <f>G53</f>
        <v>10.3</v>
      </c>
      <c r="E53" s="365"/>
      <c r="F53" s="365"/>
      <c r="G53" s="365">
        <v>10.3</v>
      </c>
      <c r="H53" s="318"/>
      <c r="I53" s="318" t="s">
        <v>9</v>
      </c>
      <c r="J53" s="321" t="s">
        <v>25</v>
      </c>
    </row>
    <row r="54" spans="1:10" ht="44.25" customHeight="1" thickBot="1">
      <c r="A54" s="443"/>
      <c r="B54" s="319"/>
      <c r="C54" s="364"/>
      <c r="D54" s="359"/>
      <c r="E54" s="366"/>
      <c r="F54" s="366"/>
      <c r="G54" s="366"/>
      <c r="H54" s="320"/>
      <c r="I54" s="320"/>
      <c r="J54" s="336"/>
    </row>
    <row r="55" spans="1:10" ht="42" customHeight="1">
      <c r="A55" s="443"/>
      <c r="B55" s="319"/>
      <c r="C55" s="363">
        <v>2015</v>
      </c>
      <c r="D55" s="340">
        <f>G55</f>
        <v>20</v>
      </c>
      <c r="E55" s="365"/>
      <c r="F55" s="365"/>
      <c r="G55" s="365">
        <v>20</v>
      </c>
      <c r="H55" s="318"/>
      <c r="I55" s="318" t="s">
        <v>9</v>
      </c>
      <c r="J55" s="336"/>
    </row>
    <row r="56" spans="1:10" ht="25.5" customHeight="1" thickBot="1">
      <c r="A56" s="443"/>
      <c r="B56" s="319"/>
      <c r="C56" s="367"/>
      <c r="D56" s="359"/>
      <c r="E56" s="366"/>
      <c r="F56" s="366"/>
      <c r="G56" s="366"/>
      <c r="H56" s="320"/>
      <c r="I56" s="320"/>
      <c r="J56" s="336"/>
    </row>
    <row r="57" spans="1:10" ht="132" customHeight="1" thickBot="1">
      <c r="A57" s="444"/>
      <c r="B57" s="320"/>
      <c r="C57" s="123">
        <v>2016</v>
      </c>
      <c r="D57" s="224">
        <f>G57</f>
        <v>75</v>
      </c>
      <c r="E57" s="239"/>
      <c r="F57" s="214"/>
      <c r="G57" s="214">
        <f>75</f>
        <v>75</v>
      </c>
      <c r="H57" s="49"/>
      <c r="I57" s="200" t="s">
        <v>9</v>
      </c>
      <c r="J57" s="337"/>
    </row>
    <row r="58" spans="1:10" ht="35.25" customHeight="1" thickBot="1">
      <c r="A58" s="423" t="s">
        <v>3</v>
      </c>
      <c r="B58" s="424"/>
      <c r="C58" s="424"/>
      <c r="D58" s="424"/>
      <c r="E58" s="424"/>
      <c r="F58" s="424"/>
      <c r="G58" s="424"/>
      <c r="H58" s="425"/>
      <c r="I58" s="425"/>
      <c r="J58" s="426"/>
    </row>
    <row r="59" spans="1:10" ht="37.5" customHeight="1" thickBot="1">
      <c r="A59" s="321" t="s">
        <v>114</v>
      </c>
      <c r="B59" s="38"/>
      <c r="C59" s="123">
        <v>2014</v>
      </c>
      <c r="D59" s="147">
        <f>G59</f>
        <v>0</v>
      </c>
      <c r="E59" s="142"/>
      <c r="F59" s="142"/>
      <c r="G59" s="139">
        <v>0</v>
      </c>
      <c r="H59" s="22"/>
      <c r="I59" s="13" t="s">
        <v>9</v>
      </c>
      <c r="J59" s="369" t="s">
        <v>102</v>
      </c>
    </row>
    <row r="60" spans="1:10" ht="24.75" customHeight="1" thickBot="1">
      <c r="A60" s="336"/>
      <c r="B60" s="39"/>
      <c r="C60" s="338">
        <v>2015</v>
      </c>
      <c r="D60" s="340">
        <f>G60+G61</f>
        <v>37</v>
      </c>
      <c r="E60" s="153"/>
      <c r="F60" s="153"/>
      <c r="G60" s="151">
        <v>9</v>
      </c>
      <c r="H60" s="60"/>
      <c r="I60" s="13" t="s">
        <v>40</v>
      </c>
      <c r="J60" s="370"/>
    </row>
    <row r="61" spans="1:10" ht="50.25" customHeight="1" thickBot="1">
      <c r="A61" s="336"/>
      <c r="B61" s="39"/>
      <c r="C61" s="358"/>
      <c r="D61" s="359"/>
      <c r="E61" s="129"/>
      <c r="F61" s="129"/>
      <c r="G61" s="151">
        <f>10+5+13</f>
        <v>28</v>
      </c>
      <c r="H61" s="46"/>
      <c r="I61" s="16" t="s">
        <v>94</v>
      </c>
      <c r="J61" s="370"/>
    </row>
    <row r="62" spans="1:10" ht="56.25" customHeight="1" thickBot="1">
      <c r="A62" s="321" t="s">
        <v>115</v>
      </c>
      <c r="B62" s="38"/>
      <c r="C62" s="123">
        <v>2014</v>
      </c>
      <c r="D62" s="224">
        <f>G62</f>
        <v>0</v>
      </c>
      <c r="E62" s="142"/>
      <c r="F62" s="156"/>
      <c r="G62" s="139">
        <v>0</v>
      </c>
      <c r="H62" s="25"/>
      <c r="I62" s="21" t="s">
        <v>14</v>
      </c>
      <c r="J62" s="199"/>
    </row>
    <row r="63" spans="1:10" ht="59.25" customHeight="1" thickBot="1">
      <c r="A63" s="337"/>
      <c r="B63" s="40"/>
      <c r="C63" s="123">
        <v>2015</v>
      </c>
      <c r="D63" s="224">
        <f>G63</f>
        <v>10</v>
      </c>
      <c r="E63" s="142"/>
      <c r="F63" s="156"/>
      <c r="G63" s="139">
        <v>10</v>
      </c>
      <c r="H63" s="25"/>
      <c r="I63" s="13" t="s">
        <v>75</v>
      </c>
      <c r="J63" s="84" t="s">
        <v>147</v>
      </c>
    </row>
    <row r="64" spans="1:10" ht="72" customHeight="1" thickBot="1">
      <c r="A64" s="321" t="s">
        <v>116</v>
      </c>
      <c r="B64" s="38"/>
      <c r="C64" s="123">
        <v>2014</v>
      </c>
      <c r="D64" s="147">
        <f>F64+G64</f>
        <v>500</v>
      </c>
      <c r="E64" s="139"/>
      <c r="F64" s="139">
        <v>460</v>
      </c>
      <c r="G64" s="139">
        <v>40</v>
      </c>
      <c r="H64" s="61"/>
      <c r="I64" s="13" t="s">
        <v>60</v>
      </c>
      <c r="J64" s="369" t="s">
        <v>28</v>
      </c>
    </row>
    <row r="65" spans="1:10" ht="41.25" customHeight="1" thickBot="1">
      <c r="A65" s="337"/>
      <c r="B65" s="39"/>
      <c r="C65" s="120">
        <v>2015</v>
      </c>
      <c r="D65" s="224">
        <f>G65</f>
        <v>10</v>
      </c>
      <c r="E65" s="151"/>
      <c r="F65" s="151"/>
      <c r="G65" s="157">
        <f>30-15-5</f>
        <v>10</v>
      </c>
      <c r="H65" s="27"/>
      <c r="I65" s="16" t="s">
        <v>9</v>
      </c>
      <c r="J65" s="370"/>
    </row>
    <row r="66" spans="1:10" ht="74.25" customHeight="1" thickBot="1">
      <c r="A66" s="371" t="s">
        <v>117</v>
      </c>
      <c r="B66" s="62"/>
      <c r="C66" s="123">
        <v>2014</v>
      </c>
      <c r="D66" s="290">
        <f>G66</f>
        <v>0</v>
      </c>
      <c r="E66" s="155"/>
      <c r="F66" s="151"/>
      <c r="G66" s="155">
        <v>0</v>
      </c>
      <c r="H66" s="26"/>
      <c r="I66" s="16" t="s">
        <v>9</v>
      </c>
      <c r="J66" s="369" t="s">
        <v>38</v>
      </c>
    </row>
    <row r="67" spans="1:10" ht="82.5" customHeight="1" thickBot="1">
      <c r="A67" s="372"/>
      <c r="B67" s="63"/>
      <c r="C67" s="120">
        <v>2015</v>
      </c>
      <c r="D67" s="290">
        <f>G67</f>
        <v>5.0048</v>
      </c>
      <c r="E67" s="155"/>
      <c r="F67" s="151"/>
      <c r="G67" s="158">
        <f>10-4.9952</f>
        <v>5.0048</v>
      </c>
      <c r="H67" s="26"/>
      <c r="I67" s="16" t="s">
        <v>9</v>
      </c>
      <c r="J67" s="370"/>
    </row>
    <row r="68" spans="1:10" ht="18" thickBot="1">
      <c r="A68" s="23" t="s">
        <v>3</v>
      </c>
      <c r="B68" s="25"/>
      <c r="C68" s="25"/>
      <c r="D68" s="25"/>
      <c r="E68" s="25"/>
      <c r="F68" s="25"/>
      <c r="G68" s="25"/>
      <c r="H68" s="25"/>
      <c r="I68" s="25"/>
      <c r="J68" s="52"/>
    </row>
    <row r="69" spans="1:10" ht="55.5" customHeight="1" thickBot="1">
      <c r="A69" s="321" t="s">
        <v>118</v>
      </c>
      <c r="B69" s="38"/>
      <c r="C69" s="123">
        <v>2014</v>
      </c>
      <c r="D69" s="147">
        <f>G69</f>
        <v>0</v>
      </c>
      <c r="E69" s="142"/>
      <c r="F69" s="142"/>
      <c r="G69" s="139">
        <v>0</v>
      </c>
      <c r="H69" s="23"/>
      <c r="I69" s="16" t="s">
        <v>9</v>
      </c>
      <c r="J69" s="318" t="s">
        <v>39</v>
      </c>
    </row>
    <row r="70" spans="1:10" ht="43.5" customHeight="1" thickBot="1">
      <c r="A70" s="337"/>
      <c r="B70" s="39"/>
      <c r="C70" s="123">
        <v>2015</v>
      </c>
      <c r="D70" s="240">
        <v>5</v>
      </c>
      <c r="E70" s="142"/>
      <c r="F70" s="144"/>
      <c r="G70" s="139">
        <f>15-10</f>
        <v>5</v>
      </c>
      <c r="H70" s="25"/>
      <c r="I70" s="16" t="s">
        <v>9</v>
      </c>
      <c r="J70" s="368"/>
    </row>
    <row r="71" spans="1:10" ht="18" thickBot="1">
      <c r="A71" s="23" t="s">
        <v>3</v>
      </c>
      <c r="B71" s="25"/>
      <c r="C71" s="25"/>
      <c r="D71" s="291"/>
      <c r="E71" s="25"/>
      <c r="F71" s="25"/>
      <c r="G71" s="25"/>
      <c r="H71" s="25"/>
      <c r="I71" s="26"/>
      <c r="J71" s="52"/>
    </row>
    <row r="72" spans="1:10" ht="30" customHeight="1" thickBot="1">
      <c r="A72" s="321" t="s">
        <v>119</v>
      </c>
      <c r="B72" s="38"/>
      <c r="C72" s="120">
        <v>2014</v>
      </c>
      <c r="D72" s="290">
        <f>G72</f>
        <v>25</v>
      </c>
      <c r="E72" s="142"/>
      <c r="F72" s="142"/>
      <c r="G72" s="139">
        <v>25</v>
      </c>
      <c r="H72" s="23"/>
      <c r="I72" s="21" t="s">
        <v>14</v>
      </c>
      <c r="J72" s="318" t="s">
        <v>10</v>
      </c>
    </row>
    <row r="73" spans="1:10" ht="26.25" customHeight="1" thickBot="1">
      <c r="A73" s="337"/>
      <c r="B73" s="39"/>
      <c r="C73" s="123">
        <v>2015</v>
      </c>
      <c r="D73" s="224">
        <f>G73</f>
        <v>25</v>
      </c>
      <c r="E73" s="142"/>
      <c r="F73" s="144"/>
      <c r="G73" s="139">
        <v>25</v>
      </c>
      <c r="H73" s="25"/>
      <c r="I73" s="21" t="s">
        <v>14</v>
      </c>
      <c r="J73" s="368"/>
    </row>
    <row r="74" spans="1:10" ht="66" customHeight="1" thickBot="1">
      <c r="A74" s="104" t="s">
        <v>120</v>
      </c>
      <c r="B74" s="40"/>
      <c r="C74" s="125">
        <v>2014</v>
      </c>
      <c r="D74" s="147">
        <f>G74</f>
        <v>25</v>
      </c>
      <c r="E74" s="144"/>
      <c r="F74" s="142"/>
      <c r="G74" s="159">
        <v>25</v>
      </c>
      <c r="H74" s="22"/>
      <c r="I74" s="21" t="s">
        <v>14</v>
      </c>
      <c r="J74" s="107" t="s">
        <v>82</v>
      </c>
    </row>
    <row r="75" spans="1:10" ht="81" customHeight="1" thickBot="1">
      <c r="A75" s="104" t="s">
        <v>121</v>
      </c>
      <c r="B75" s="44"/>
      <c r="C75" s="24">
        <v>2016</v>
      </c>
      <c r="D75" s="147">
        <f>G75</f>
        <v>60</v>
      </c>
      <c r="E75" s="144"/>
      <c r="F75" s="142"/>
      <c r="G75" s="239">
        <v>60</v>
      </c>
      <c r="H75" s="22"/>
      <c r="I75" s="21" t="s">
        <v>14</v>
      </c>
      <c r="J75" s="105"/>
    </row>
    <row r="76" spans="1:10" ht="18" thickBot="1">
      <c r="A76" s="23" t="s">
        <v>3</v>
      </c>
      <c r="B76" s="25"/>
      <c r="C76" s="25"/>
      <c r="D76" s="25"/>
      <c r="E76" s="25"/>
      <c r="F76" s="25"/>
      <c r="G76" s="25"/>
      <c r="H76" s="25"/>
      <c r="I76" s="25"/>
      <c r="J76" s="52"/>
    </row>
    <row r="77" spans="1:10" ht="34.5" customHeight="1" thickBot="1">
      <c r="A77" s="321" t="s">
        <v>122</v>
      </c>
      <c r="B77" s="38"/>
      <c r="C77" s="338">
        <v>2014</v>
      </c>
      <c r="D77" s="340">
        <f>F77</f>
        <v>8</v>
      </c>
      <c r="E77" s="142"/>
      <c r="F77" s="147">
        <v>8</v>
      </c>
      <c r="G77" s="139">
        <v>0</v>
      </c>
      <c r="H77" s="22"/>
      <c r="I77" s="84" t="s">
        <v>46</v>
      </c>
      <c r="J77" s="318" t="s">
        <v>11</v>
      </c>
    </row>
    <row r="78" spans="1:10" ht="31.5" customHeight="1" thickBot="1">
      <c r="A78" s="336"/>
      <c r="B78" s="57"/>
      <c r="C78" s="358"/>
      <c r="D78" s="359"/>
      <c r="E78" s="160"/>
      <c r="F78" s="160"/>
      <c r="G78" s="141">
        <v>0</v>
      </c>
      <c r="H78" s="22"/>
      <c r="I78" s="84" t="s">
        <v>13</v>
      </c>
      <c r="J78" s="319"/>
    </row>
    <row r="79" spans="1:10" ht="33" customHeight="1" thickBot="1">
      <c r="A79" s="336"/>
      <c r="B79" s="57"/>
      <c r="C79" s="124">
        <v>2015</v>
      </c>
      <c r="D79" s="224">
        <f>G79</f>
        <v>32.62764</v>
      </c>
      <c r="E79" s="225"/>
      <c r="F79" s="225"/>
      <c r="G79" s="226">
        <f>20+39.9952+5.6298-32.99736</f>
        <v>32.62764</v>
      </c>
      <c r="H79" s="22"/>
      <c r="I79" s="84" t="s">
        <v>13</v>
      </c>
      <c r="J79" s="319"/>
    </row>
    <row r="80" spans="1:10" ht="46.5" customHeight="1" thickBot="1">
      <c r="A80" s="337"/>
      <c r="B80" s="51"/>
      <c r="C80" s="124">
        <v>2016</v>
      </c>
      <c r="D80" s="256">
        <f>G80</f>
        <v>66.75999999999999</v>
      </c>
      <c r="E80" s="225"/>
      <c r="F80" s="225"/>
      <c r="G80" s="271">
        <f>100-18.62-14.62</f>
        <v>66.75999999999999</v>
      </c>
      <c r="H80" s="22"/>
      <c r="I80" s="84" t="s">
        <v>13</v>
      </c>
      <c r="J80" s="320"/>
    </row>
    <row r="81" spans="1:10" ht="55.5" customHeight="1" thickBot="1">
      <c r="A81" s="321" t="s">
        <v>123</v>
      </c>
      <c r="B81" s="57"/>
      <c r="C81" s="124">
        <v>2014</v>
      </c>
      <c r="D81" s="228">
        <f>G81</f>
        <v>30</v>
      </c>
      <c r="E81" s="229"/>
      <c r="F81" s="229"/>
      <c r="G81" s="227">
        <v>30</v>
      </c>
      <c r="H81" s="64"/>
      <c r="I81" s="16" t="s">
        <v>9</v>
      </c>
      <c r="J81" s="26" t="s">
        <v>12</v>
      </c>
    </row>
    <row r="82" spans="1:10" ht="34.5" customHeight="1">
      <c r="A82" s="336"/>
      <c r="B82" s="39"/>
      <c r="C82" s="338">
        <v>2015</v>
      </c>
      <c r="D82" s="433">
        <f>G82</f>
        <v>29.2</v>
      </c>
      <c r="E82" s="365"/>
      <c r="F82" s="365"/>
      <c r="G82" s="373">
        <v>29.2</v>
      </c>
      <c r="H82" s="318"/>
      <c r="I82" s="319" t="s">
        <v>33</v>
      </c>
      <c r="J82" s="65"/>
    </row>
    <row r="83" spans="1:10" ht="14.25" customHeight="1">
      <c r="A83" s="336"/>
      <c r="B83" s="39"/>
      <c r="C83" s="339"/>
      <c r="D83" s="434"/>
      <c r="E83" s="386"/>
      <c r="F83" s="386"/>
      <c r="G83" s="374"/>
      <c r="H83" s="319"/>
      <c r="I83" s="394"/>
      <c r="J83" s="65"/>
    </row>
    <row r="84" spans="1:10" ht="14.25" customHeight="1" thickBot="1">
      <c r="A84" s="337"/>
      <c r="B84" s="39"/>
      <c r="C84" s="358"/>
      <c r="D84" s="435"/>
      <c r="E84" s="366"/>
      <c r="F84" s="366"/>
      <c r="G84" s="375"/>
      <c r="H84" s="320"/>
      <c r="I84" s="395"/>
      <c r="J84" s="65"/>
    </row>
    <row r="85" spans="1:10" ht="34.5" customHeight="1" thickBot="1">
      <c r="A85" s="382" t="s">
        <v>124</v>
      </c>
      <c r="B85" s="66"/>
      <c r="C85" s="120">
        <v>2014</v>
      </c>
      <c r="D85" s="296">
        <f>G85</f>
        <v>0</v>
      </c>
      <c r="E85" s="231"/>
      <c r="F85" s="232"/>
      <c r="G85" s="294">
        <v>0</v>
      </c>
      <c r="H85" s="67"/>
      <c r="I85" s="16" t="s">
        <v>9</v>
      </c>
      <c r="J85" s="318" t="s">
        <v>26</v>
      </c>
    </row>
    <row r="86" spans="1:10" ht="41.25" customHeight="1" thickBot="1">
      <c r="A86" s="383"/>
      <c r="B86" s="68"/>
      <c r="C86" s="120">
        <v>2015</v>
      </c>
      <c r="D86" s="296">
        <f>G86</f>
        <v>0</v>
      </c>
      <c r="E86" s="231"/>
      <c r="F86" s="232"/>
      <c r="G86" s="294">
        <v>0</v>
      </c>
      <c r="H86" s="67"/>
      <c r="I86" s="13" t="s">
        <v>35</v>
      </c>
      <c r="J86" s="319"/>
    </row>
    <row r="87" spans="1:10" ht="39" customHeight="1" thickBot="1">
      <c r="A87" s="382" t="s">
        <v>125</v>
      </c>
      <c r="B87" s="391"/>
      <c r="C87" s="130">
        <v>2014</v>
      </c>
      <c r="D87" s="233">
        <f>F87</f>
        <v>50</v>
      </c>
      <c r="E87" s="277"/>
      <c r="F87" s="214">
        <v>50</v>
      </c>
      <c r="G87" s="234"/>
      <c r="H87" s="64"/>
      <c r="I87" s="45" t="s">
        <v>75</v>
      </c>
      <c r="J87" s="318" t="s">
        <v>76</v>
      </c>
    </row>
    <row r="88" spans="1:10" ht="41.25" customHeight="1" thickBot="1">
      <c r="A88" s="390"/>
      <c r="B88" s="392"/>
      <c r="C88" s="123">
        <v>2015</v>
      </c>
      <c r="D88" s="233">
        <v>50</v>
      </c>
      <c r="E88" s="277">
        <v>50</v>
      </c>
      <c r="F88" s="292"/>
      <c r="G88" s="276"/>
      <c r="H88" s="275"/>
      <c r="I88" s="13"/>
      <c r="J88" s="319"/>
    </row>
    <row r="89" spans="1:10" ht="39" customHeight="1" thickBot="1">
      <c r="A89" s="383"/>
      <c r="B89" s="393"/>
      <c r="C89" s="123">
        <v>2016</v>
      </c>
      <c r="D89" s="274">
        <f>F89</f>
        <v>50</v>
      </c>
      <c r="E89" s="214"/>
      <c r="F89" s="292">
        <v>50</v>
      </c>
      <c r="G89" s="276"/>
      <c r="H89" s="275"/>
      <c r="I89" s="13"/>
      <c r="J89" s="320"/>
    </row>
    <row r="90" spans="1:10" ht="18" thickBot="1">
      <c r="A90" s="23" t="s">
        <v>3</v>
      </c>
      <c r="B90" s="25"/>
      <c r="C90" s="25"/>
      <c r="D90" s="291"/>
      <c r="E90" s="297"/>
      <c r="F90" s="297"/>
      <c r="G90" s="291"/>
      <c r="H90" s="25"/>
      <c r="I90" s="69"/>
      <c r="J90" s="52"/>
    </row>
    <row r="91" spans="1:10" ht="55.5" customHeight="1" thickBot="1">
      <c r="A91" s="321" t="s">
        <v>126</v>
      </c>
      <c r="B91" s="38"/>
      <c r="C91" s="123">
        <v>2014</v>
      </c>
      <c r="D91" s="224">
        <f>G91</f>
        <v>5</v>
      </c>
      <c r="E91" s="237"/>
      <c r="F91" s="238"/>
      <c r="G91" s="214">
        <v>5</v>
      </c>
      <c r="H91" s="23"/>
      <c r="I91" s="13" t="s">
        <v>15</v>
      </c>
      <c r="J91" s="318" t="s">
        <v>27</v>
      </c>
    </row>
    <row r="92" spans="1:10" ht="44.25" customHeight="1" thickBot="1">
      <c r="A92" s="337"/>
      <c r="B92" s="39"/>
      <c r="C92" s="123">
        <v>2015</v>
      </c>
      <c r="D92" s="224">
        <v>5</v>
      </c>
      <c r="E92" s="142"/>
      <c r="F92" s="156"/>
      <c r="G92" s="139">
        <v>5</v>
      </c>
      <c r="H92" s="25"/>
      <c r="I92" s="13" t="s">
        <v>15</v>
      </c>
      <c r="J92" s="319"/>
    </row>
    <row r="93" spans="1:10" ht="20.25" customHeight="1" thickBot="1">
      <c r="A93" s="53" t="s">
        <v>3</v>
      </c>
      <c r="B93" s="48"/>
      <c r="C93" s="28"/>
      <c r="D93" s="45"/>
      <c r="E93" s="25"/>
      <c r="F93" s="25"/>
      <c r="G93" s="28"/>
      <c r="H93" s="58"/>
      <c r="I93" s="28"/>
      <c r="J93" s="29"/>
    </row>
    <row r="94" spans="1:10" ht="24.75" customHeight="1" thickBot="1">
      <c r="A94" s="321" t="s">
        <v>131</v>
      </c>
      <c r="B94" s="439"/>
      <c r="C94" s="338">
        <v>2014</v>
      </c>
      <c r="D94" s="340">
        <f>F94+G94</f>
        <v>459.79528999999997</v>
      </c>
      <c r="E94" s="142"/>
      <c r="F94" s="162">
        <f>38.27+30+64.57129</f>
        <v>132.84129000000001</v>
      </c>
      <c r="G94" s="139">
        <f>G95+G96+G97+G98+G99+G100+G101</f>
        <v>326.95399999999995</v>
      </c>
      <c r="H94" s="24"/>
      <c r="I94" s="13"/>
      <c r="J94" s="26" t="s">
        <v>19</v>
      </c>
    </row>
    <row r="95" spans="1:10" ht="39.75" customHeight="1" thickBot="1">
      <c r="A95" s="336"/>
      <c r="B95" s="440"/>
      <c r="C95" s="339"/>
      <c r="D95" s="341"/>
      <c r="E95" s="144"/>
      <c r="F95" s="147"/>
      <c r="G95" s="139">
        <f>55.4+44.7+10.054+123.7</f>
        <v>233.85399999999998</v>
      </c>
      <c r="H95" s="22"/>
      <c r="I95" s="16" t="s">
        <v>9</v>
      </c>
      <c r="J95" s="65"/>
    </row>
    <row r="96" spans="1:10" ht="39.75" customHeight="1" thickBot="1">
      <c r="A96" s="336"/>
      <c r="B96" s="440"/>
      <c r="C96" s="339"/>
      <c r="D96" s="341"/>
      <c r="E96" s="154"/>
      <c r="F96" s="142"/>
      <c r="G96" s="151">
        <v>15.3</v>
      </c>
      <c r="H96" s="60"/>
      <c r="I96" s="21" t="s">
        <v>45</v>
      </c>
      <c r="J96" s="65"/>
    </row>
    <row r="97" spans="1:10" ht="39.75" customHeight="1" thickBot="1">
      <c r="A97" s="336"/>
      <c r="B97" s="440"/>
      <c r="C97" s="339"/>
      <c r="D97" s="341"/>
      <c r="E97" s="154"/>
      <c r="F97" s="142"/>
      <c r="G97" s="151">
        <v>15.3</v>
      </c>
      <c r="H97" s="60"/>
      <c r="I97" s="21" t="s">
        <v>46</v>
      </c>
      <c r="J97" s="65"/>
    </row>
    <row r="98" spans="1:10" ht="39.75" customHeight="1" thickBot="1">
      <c r="A98" s="336"/>
      <c r="B98" s="440"/>
      <c r="C98" s="339"/>
      <c r="D98" s="341"/>
      <c r="E98" s="154"/>
      <c r="F98" s="142"/>
      <c r="G98" s="151">
        <v>24.4</v>
      </c>
      <c r="H98" s="60"/>
      <c r="I98" s="21" t="s">
        <v>41</v>
      </c>
      <c r="J98" s="65"/>
    </row>
    <row r="99" spans="1:10" ht="39.75" customHeight="1" thickBot="1">
      <c r="A99" s="336"/>
      <c r="B99" s="440"/>
      <c r="C99" s="339"/>
      <c r="D99" s="341"/>
      <c r="E99" s="154"/>
      <c r="F99" s="142"/>
      <c r="G99" s="151">
        <v>12.7</v>
      </c>
      <c r="H99" s="60"/>
      <c r="I99" s="21" t="s">
        <v>43</v>
      </c>
      <c r="J99" s="65"/>
    </row>
    <row r="100" spans="1:10" ht="39.75" customHeight="1" thickBot="1">
      <c r="A100" s="336"/>
      <c r="B100" s="440"/>
      <c r="C100" s="339"/>
      <c r="D100" s="341"/>
      <c r="E100" s="154"/>
      <c r="F100" s="142"/>
      <c r="G100" s="151">
        <v>12.7</v>
      </c>
      <c r="H100" s="60"/>
      <c r="I100" s="21" t="s">
        <v>42</v>
      </c>
      <c r="J100" s="65"/>
    </row>
    <row r="101" spans="1:10" ht="39.75" customHeight="1" thickBot="1">
      <c r="A101" s="336"/>
      <c r="B101" s="440"/>
      <c r="C101" s="358"/>
      <c r="D101" s="359"/>
      <c r="E101" s="154"/>
      <c r="F101" s="142"/>
      <c r="G101" s="151">
        <v>12.7</v>
      </c>
      <c r="H101" s="60"/>
      <c r="I101" s="21" t="s">
        <v>44</v>
      </c>
      <c r="J101" s="65"/>
    </row>
    <row r="102" spans="1:10" ht="48" customHeight="1" thickBot="1">
      <c r="A102" s="336"/>
      <c r="B102" s="440"/>
      <c r="C102" s="338">
        <v>2015</v>
      </c>
      <c r="D102" s="340">
        <f>G102+G103+G104+G105+G106+G107+G108</f>
        <v>171.27918</v>
      </c>
      <c r="E102" s="138"/>
      <c r="F102" s="147"/>
      <c r="G102" s="294">
        <v>99.18918</v>
      </c>
      <c r="H102" s="60"/>
      <c r="I102" s="21" t="s">
        <v>34</v>
      </c>
      <c r="J102" s="65"/>
    </row>
    <row r="103" spans="1:10" ht="48" customHeight="1" thickBot="1">
      <c r="A103" s="336"/>
      <c r="B103" s="440"/>
      <c r="C103" s="339"/>
      <c r="D103" s="341"/>
      <c r="E103" s="138"/>
      <c r="F103" s="129"/>
      <c r="G103" s="157">
        <v>15.296</v>
      </c>
      <c r="H103" s="60"/>
      <c r="I103" s="21" t="s">
        <v>45</v>
      </c>
      <c r="J103" s="65"/>
    </row>
    <row r="104" spans="1:10" ht="48" customHeight="1" thickBot="1">
      <c r="A104" s="336"/>
      <c r="B104" s="440"/>
      <c r="C104" s="339"/>
      <c r="D104" s="341"/>
      <c r="E104" s="138"/>
      <c r="F104" s="129"/>
      <c r="G104" s="157">
        <v>15.296</v>
      </c>
      <c r="H104" s="60"/>
      <c r="I104" s="21" t="s">
        <v>46</v>
      </c>
      <c r="J104" s="65"/>
    </row>
    <row r="105" spans="1:10" ht="48" customHeight="1" thickBot="1">
      <c r="A105" s="336"/>
      <c r="B105" s="440"/>
      <c r="C105" s="339"/>
      <c r="D105" s="341"/>
      <c r="E105" s="138"/>
      <c r="F105" s="129"/>
      <c r="G105" s="157">
        <v>15.296</v>
      </c>
      <c r="H105" s="60"/>
      <c r="I105" s="21" t="s">
        <v>41</v>
      </c>
      <c r="J105" s="65"/>
    </row>
    <row r="106" spans="1:10" ht="48" customHeight="1" thickBot="1">
      <c r="A106" s="336"/>
      <c r="B106" s="440"/>
      <c r="C106" s="339"/>
      <c r="D106" s="341"/>
      <c r="E106" s="138"/>
      <c r="F106" s="129"/>
      <c r="G106" s="157">
        <v>8.734</v>
      </c>
      <c r="H106" s="60"/>
      <c r="I106" s="21" t="s">
        <v>43</v>
      </c>
      <c r="J106" s="65"/>
    </row>
    <row r="107" spans="1:10" ht="48" customHeight="1" thickBot="1">
      <c r="A107" s="336"/>
      <c r="B107" s="440"/>
      <c r="C107" s="339"/>
      <c r="D107" s="341"/>
      <c r="E107" s="138"/>
      <c r="F107" s="129"/>
      <c r="G107" s="157">
        <v>8.734</v>
      </c>
      <c r="H107" s="60"/>
      <c r="I107" s="21" t="s">
        <v>42</v>
      </c>
      <c r="J107" s="65"/>
    </row>
    <row r="108" spans="1:10" ht="48" customHeight="1" thickBot="1">
      <c r="A108" s="336"/>
      <c r="B108" s="440"/>
      <c r="C108" s="358"/>
      <c r="D108" s="359"/>
      <c r="E108" s="138"/>
      <c r="F108" s="129"/>
      <c r="G108" s="157">
        <v>8.734</v>
      </c>
      <c r="H108" s="60"/>
      <c r="I108" s="21" t="s">
        <v>44</v>
      </c>
      <c r="J108" s="65"/>
    </row>
    <row r="109" spans="1:10" ht="48.75" customHeight="1" thickBot="1">
      <c r="A109" s="336"/>
      <c r="B109" s="440"/>
      <c r="C109" s="338">
        <v>2016</v>
      </c>
      <c r="D109" s="396">
        <f>G109+G110+G111+G112+G113+G114+G115</f>
        <v>311.004</v>
      </c>
      <c r="E109" s="153"/>
      <c r="F109" s="153"/>
      <c r="G109" s="203">
        <f>29.964</f>
        <v>29.964</v>
      </c>
      <c r="H109" s="60"/>
      <c r="I109" s="21" t="s">
        <v>34</v>
      </c>
      <c r="J109" s="50"/>
    </row>
    <row r="110" spans="1:10" ht="32.25" customHeight="1" thickBot="1">
      <c r="A110" s="336"/>
      <c r="B110" s="440"/>
      <c r="C110" s="339"/>
      <c r="D110" s="397"/>
      <c r="E110" s="153"/>
      <c r="F110" s="153"/>
      <c r="G110" s="222">
        <v>10.98</v>
      </c>
      <c r="H110" s="60"/>
      <c r="I110" s="21" t="s">
        <v>61</v>
      </c>
      <c r="J110" s="65"/>
    </row>
    <row r="111" spans="1:10" ht="33.75" customHeight="1" thickBot="1">
      <c r="A111" s="336"/>
      <c r="B111" s="440"/>
      <c r="C111" s="339"/>
      <c r="D111" s="397"/>
      <c r="E111" s="153"/>
      <c r="F111" s="153"/>
      <c r="G111" s="222">
        <v>10.98</v>
      </c>
      <c r="H111" s="60"/>
      <c r="I111" s="21" t="s">
        <v>106</v>
      </c>
      <c r="J111" s="65"/>
    </row>
    <row r="112" spans="1:10" ht="31.5" customHeight="1" thickBot="1">
      <c r="A112" s="336"/>
      <c r="B112" s="440"/>
      <c r="C112" s="339"/>
      <c r="D112" s="397"/>
      <c r="E112" s="153"/>
      <c r="F112" s="153"/>
      <c r="G112" s="222">
        <v>10.98</v>
      </c>
      <c r="H112" s="60"/>
      <c r="I112" s="21" t="s">
        <v>56</v>
      </c>
      <c r="J112" s="65"/>
    </row>
    <row r="113" spans="1:10" ht="35.25" customHeight="1" thickBot="1">
      <c r="A113" s="336"/>
      <c r="B113" s="440"/>
      <c r="C113" s="339"/>
      <c r="D113" s="397"/>
      <c r="E113" s="153"/>
      <c r="F113" s="153"/>
      <c r="G113" s="222">
        <f>21.7-10.85</f>
        <v>10.85</v>
      </c>
      <c r="H113" s="60"/>
      <c r="I113" s="21" t="s">
        <v>41</v>
      </c>
      <c r="J113" s="65"/>
    </row>
    <row r="114" spans="1:10" ht="35.25" customHeight="1" thickBot="1">
      <c r="A114" s="336"/>
      <c r="B114" s="440"/>
      <c r="C114" s="339"/>
      <c r="D114" s="397"/>
      <c r="E114" s="153"/>
      <c r="F114" s="153"/>
      <c r="G114" s="222">
        <f>13.2+10.85+200</f>
        <v>224.05</v>
      </c>
      <c r="H114" s="60"/>
      <c r="I114" s="21" t="s">
        <v>107</v>
      </c>
      <c r="J114" s="65"/>
    </row>
    <row r="115" spans="1:10" ht="33.75" customHeight="1" thickBot="1">
      <c r="A115" s="337"/>
      <c r="B115" s="441"/>
      <c r="C115" s="358"/>
      <c r="D115" s="398"/>
      <c r="E115" s="153"/>
      <c r="F115" s="153"/>
      <c r="G115" s="222">
        <v>13.2</v>
      </c>
      <c r="H115" s="60"/>
      <c r="I115" s="21" t="s">
        <v>108</v>
      </c>
      <c r="J115" s="65"/>
    </row>
    <row r="116" spans="1:10" ht="30.75" customHeight="1" thickBot="1">
      <c r="A116" s="369" t="s">
        <v>132</v>
      </c>
      <c r="B116" s="75"/>
      <c r="C116" s="120">
        <v>2014</v>
      </c>
      <c r="D116" s="147">
        <f>G116</f>
        <v>0</v>
      </c>
      <c r="E116" s="129"/>
      <c r="F116" s="129"/>
      <c r="G116" s="151">
        <v>0</v>
      </c>
      <c r="H116" s="46"/>
      <c r="I116" s="21" t="s">
        <v>9</v>
      </c>
      <c r="J116" s="321" t="s">
        <v>47</v>
      </c>
    </row>
    <row r="117" spans="1:10" ht="30" customHeight="1" thickBot="1">
      <c r="A117" s="405"/>
      <c r="B117" s="75"/>
      <c r="C117" s="120">
        <v>2015</v>
      </c>
      <c r="D117" s="147">
        <f>G117</f>
        <v>0</v>
      </c>
      <c r="E117" s="147"/>
      <c r="F117" s="129"/>
      <c r="G117" s="151">
        <v>0</v>
      </c>
      <c r="H117" s="46"/>
      <c r="I117" s="21" t="s">
        <v>9</v>
      </c>
      <c r="J117" s="336"/>
    </row>
    <row r="118" spans="1:10" ht="66.75" customHeight="1" thickBot="1">
      <c r="A118" s="91" t="s">
        <v>133</v>
      </c>
      <c r="B118" s="92"/>
      <c r="C118" s="123">
        <v>2014</v>
      </c>
      <c r="D118" s="147">
        <f>G118</f>
        <v>587</v>
      </c>
      <c r="E118" s="147"/>
      <c r="F118" s="147"/>
      <c r="G118" s="163">
        <f>500+87</f>
        <v>587</v>
      </c>
      <c r="H118" s="17"/>
      <c r="I118" s="13" t="s">
        <v>40</v>
      </c>
      <c r="J118" s="44" t="s">
        <v>166</v>
      </c>
    </row>
    <row r="119" spans="1:10" ht="92.25" customHeight="1" thickBot="1">
      <c r="A119" s="369" t="s">
        <v>134</v>
      </c>
      <c r="B119" s="431"/>
      <c r="C119" s="123">
        <v>2014</v>
      </c>
      <c r="D119" s="164">
        <f>F119</f>
        <v>1489.853</v>
      </c>
      <c r="E119" s="147"/>
      <c r="F119" s="165">
        <v>1489.853</v>
      </c>
      <c r="G119" s="163">
        <v>0</v>
      </c>
      <c r="H119" s="24"/>
      <c r="I119" s="13" t="s">
        <v>46</v>
      </c>
      <c r="J119" s="102" t="s">
        <v>168</v>
      </c>
    </row>
    <row r="120" spans="1:10" ht="81" customHeight="1" thickBot="1">
      <c r="A120" s="405"/>
      <c r="B120" s="432"/>
      <c r="C120" s="123">
        <v>2015</v>
      </c>
      <c r="D120" s="164">
        <f>F120</f>
        <v>394.22</v>
      </c>
      <c r="E120" s="147"/>
      <c r="F120" s="165">
        <f>1298.5-904.28</f>
        <v>394.22</v>
      </c>
      <c r="G120" s="166">
        <v>0</v>
      </c>
      <c r="H120" s="17"/>
      <c r="I120" s="13" t="s">
        <v>45</v>
      </c>
      <c r="J120" s="102"/>
    </row>
    <row r="121" spans="1:10" ht="56.25" customHeight="1" thickBot="1">
      <c r="A121" s="103" t="s">
        <v>135</v>
      </c>
      <c r="B121" s="92"/>
      <c r="C121" s="125">
        <v>2015</v>
      </c>
      <c r="D121" s="167">
        <f>G121</f>
        <v>101.7862</v>
      </c>
      <c r="E121" s="143"/>
      <c r="F121" s="213"/>
      <c r="G121" s="220">
        <v>101.7862</v>
      </c>
      <c r="H121" s="17"/>
      <c r="I121" s="13" t="s">
        <v>44</v>
      </c>
      <c r="J121" s="44"/>
    </row>
    <row r="122" spans="1:10" ht="158.25" customHeight="1" thickBot="1">
      <c r="A122" s="103" t="s">
        <v>144</v>
      </c>
      <c r="B122" s="207"/>
      <c r="C122" s="123">
        <v>2016</v>
      </c>
      <c r="D122" s="162">
        <f>F122</f>
        <v>138.3</v>
      </c>
      <c r="E122" s="147"/>
      <c r="F122" s="221">
        <v>138.3</v>
      </c>
      <c r="G122" s="213"/>
      <c r="H122" s="24"/>
      <c r="I122" s="13" t="s">
        <v>145</v>
      </c>
      <c r="J122" s="102" t="s">
        <v>167</v>
      </c>
    </row>
    <row r="123" spans="1:10" ht="41.25" customHeight="1" thickBot="1">
      <c r="A123" s="371" t="s">
        <v>157</v>
      </c>
      <c r="B123" s="451"/>
      <c r="C123" s="338">
        <v>2016</v>
      </c>
      <c r="D123" s="342">
        <f>G123+G124</f>
        <v>507.94031</v>
      </c>
      <c r="E123" s="148"/>
      <c r="F123" s="215"/>
      <c r="G123" s="168">
        <f>160-60-28.24469</f>
        <v>71.75531000000001</v>
      </c>
      <c r="H123" s="17"/>
      <c r="I123" s="269" t="s">
        <v>61</v>
      </c>
      <c r="J123" s="318" t="s">
        <v>169</v>
      </c>
    </row>
    <row r="124" spans="1:10" ht="40.5" customHeight="1" thickBot="1">
      <c r="A124" s="430"/>
      <c r="B124" s="452"/>
      <c r="C124" s="339"/>
      <c r="D124" s="343"/>
      <c r="E124" s="149"/>
      <c r="F124" s="280"/>
      <c r="G124" s="281">
        <v>436.185</v>
      </c>
      <c r="H124" s="279"/>
      <c r="I124" s="282" t="s">
        <v>75</v>
      </c>
      <c r="J124" s="429"/>
    </row>
    <row r="125" spans="1:10" ht="38.25" customHeight="1" thickBot="1">
      <c r="A125" s="321" t="s">
        <v>165</v>
      </c>
      <c r="B125" s="318"/>
      <c r="C125" s="338">
        <v>2016</v>
      </c>
      <c r="D125" s="414">
        <f>G125+G126+G127+G128+G129+G130</f>
        <v>575.33399</v>
      </c>
      <c r="E125" s="22"/>
      <c r="F125" s="22"/>
      <c r="G125" s="145">
        <v>62.496</v>
      </c>
      <c r="H125" s="22"/>
      <c r="I125" s="13" t="s">
        <v>159</v>
      </c>
      <c r="J125" s="318" t="s">
        <v>170</v>
      </c>
    </row>
    <row r="126" spans="1:10" ht="38.25" customHeight="1" thickBot="1">
      <c r="A126" s="336"/>
      <c r="B126" s="319"/>
      <c r="C126" s="339"/>
      <c r="D126" s="339"/>
      <c r="E126" s="47"/>
      <c r="F126" s="60"/>
      <c r="G126" s="186">
        <v>119.784</v>
      </c>
      <c r="H126" s="22"/>
      <c r="I126" s="13" t="s">
        <v>160</v>
      </c>
      <c r="J126" s="319"/>
    </row>
    <row r="127" spans="1:10" ht="38.25" customHeight="1" thickBot="1">
      <c r="A127" s="336"/>
      <c r="B127" s="319"/>
      <c r="C127" s="339"/>
      <c r="D127" s="339"/>
      <c r="E127" s="47"/>
      <c r="F127" s="22"/>
      <c r="G127" s="186">
        <v>59.892</v>
      </c>
      <c r="H127" s="284"/>
      <c r="I127" s="13" t="s">
        <v>161</v>
      </c>
      <c r="J127" s="319"/>
    </row>
    <row r="128" spans="1:10" ht="38.25" customHeight="1" thickBot="1">
      <c r="A128" s="336"/>
      <c r="B128" s="319"/>
      <c r="C128" s="339"/>
      <c r="D128" s="339"/>
      <c r="E128" s="47"/>
      <c r="F128" s="283"/>
      <c r="G128" s="186">
        <v>67.704</v>
      </c>
      <c r="H128" s="284"/>
      <c r="I128" s="19" t="s">
        <v>45</v>
      </c>
      <c r="J128" s="319"/>
    </row>
    <row r="129" spans="1:10" ht="38.25" customHeight="1" thickBot="1">
      <c r="A129" s="336"/>
      <c r="B129" s="319"/>
      <c r="C129" s="339"/>
      <c r="D129" s="339"/>
      <c r="E129" s="47"/>
      <c r="F129" s="22"/>
      <c r="G129" s="186">
        <v>62.496</v>
      </c>
      <c r="H129" s="284"/>
      <c r="I129" s="19" t="s">
        <v>46</v>
      </c>
      <c r="J129" s="319"/>
    </row>
    <row r="130" spans="1:10" ht="38.25" customHeight="1" thickBot="1">
      <c r="A130" s="337"/>
      <c r="B130" s="319"/>
      <c r="C130" s="339"/>
      <c r="D130" s="358"/>
      <c r="E130" s="47"/>
      <c r="F130" s="283"/>
      <c r="G130" s="168">
        <v>202.96199</v>
      </c>
      <c r="H130" s="284"/>
      <c r="I130" s="19" t="s">
        <v>40</v>
      </c>
      <c r="J130" s="320"/>
    </row>
    <row r="131" spans="1:10" ht="37.5" customHeight="1" thickBot="1">
      <c r="A131" s="399" t="s">
        <v>103</v>
      </c>
      <c r="B131" s="400"/>
      <c r="C131" s="400"/>
      <c r="D131" s="400"/>
      <c r="E131" s="400"/>
      <c r="F131" s="400"/>
      <c r="G131" s="400"/>
      <c r="H131" s="400"/>
      <c r="I131" s="400"/>
      <c r="J131" s="401"/>
    </row>
    <row r="132" spans="1:10" ht="27" customHeight="1" thickBot="1">
      <c r="A132" s="402" t="s">
        <v>36</v>
      </c>
      <c r="B132" s="403"/>
      <c r="C132" s="403"/>
      <c r="D132" s="403"/>
      <c r="E132" s="403"/>
      <c r="F132" s="403"/>
      <c r="G132" s="403"/>
      <c r="H132" s="404"/>
      <c r="I132" s="8"/>
      <c r="J132" s="14"/>
    </row>
    <row r="133" spans="1:10" ht="18.75" customHeight="1" thickBot="1">
      <c r="A133" s="427" t="s">
        <v>37</v>
      </c>
      <c r="B133" s="428"/>
      <c r="C133" s="428"/>
      <c r="D133" s="428"/>
      <c r="E133" s="428"/>
      <c r="F133" s="428"/>
      <c r="G133" s="428"/>
      <c r="H133" s="428"/>
      <c r="I133" s="20"/>
      <c r="J133" s="11"/>
    </row>
    <row r="134" spans="1:10" ht="18" customHeight="1" thickBot="1">
      <c r="A134" s="436" t="s">
        <v>16</v>
      </c>
      <c r="B134" s="437"/>
      <c r="C134" s="437"/>
      <c r="D134" s="437"/>
      <c r="E134" s="437"/>
      <c r="F134" s="437"/>
      <c r="G134" s="437"/>
      <c r="H134" s="438"/>
      <c r="I134" s="30"/>
      <c r="J134" s="20"/>
    </row>
    <row r="135" spans="1:10" ht="19.5" customHeight="1" thickBot="1">
      <c r="A135" s="384" t="s">
        <v>17</v>
      </c>
      <c r="B135" s="385"/>
      <c r="C135" s="385"/>
      <c r="D135" s="385"/>
      <c r="E135" s="385"/>
      <c r="F135" s="385"/>
      <c r="G135" s="385"/>
      <c r="H135" s="385"/>
      <c r="I135" s="12"/>
      <c r="J135" s="20"/>
    </row>
    <row r="136" spans="1:10" ht="18.75" customHeight="1" thickBot="1">
      <c r="A136" s="9" t="s">
        <v>3</v>
      </c>
      <c r="B136" s="10"/>
      <c r="C136" s="6"/>
      <c r="D136" s="6"/>
      <c r="E136" s="6"/>
      <c r="F136" s="6"/>
      <c r="G136" s="6"/>
      <c r="H136" s="7"/>
      <c r="I136" s="11"/>
      <c r="J136" s="7"/>
    </row>
    <row r="137" spans="1:10" ht="61.5" customHeight="1" thickBot="1">
      <c r="A137" s="376" t="s">
        <v>127</v>
      </c>
      <c r="B137" s="77" t="s">
        <v>51</v>
      </c>
      <c r="C137" s="379">
        <v>2014</v>
      </c>
      <c r="D137" s="169">
        <f>F137+G137</f>
        <v>6935.020100000001</v>
      </c>
      <c r="E137" s="170"/>
      <c r="F137" s="171">
        <f>F145+F153</f>
        <v>1377.9470000000001</v>
      </c>
      <c r="G137" s="169">
        <f>G145+G147+G149+G150+G151+G152+G153</f>
        <v>5557.0731000000005</v>
      </c>
      <c r="H137" s="90"/>
      <c r="I137" s="376" t="s">
        <v>63</v>
      </c>
      <c r="J137" s="8"/>
    </row>
    <row r="138" spans="1:10" ht="60.75" customHeight="1" thickBot="1">
      <c r="A138" s="378"/>
      <c r="B138" s="90" t="s">
        <v>50</v>
      </c>
      <c r="C138" s="380"/>
      <c r="D138" s="172">
        <f aca="true" t="shared" si="0" ref="D138:D143">G138</f>
        <v>89</v>
      </c>
      <c r="E138" s="173"/>
      <c r="F138" s="174"/>
      <c r="G138" s="172">
        <v>89</v>
      </c>
      <c r="H138" s="20"/>
      <c r="I138" s="377"/>
      <c r="J138" s="8"/>
    </row>
    <row r="139" spans="1:10" ht="60.75" customHeight="1" thickBot="1">
      <c r="A139" s="378"/>
      <c r="B139" s="88" t="s">
        <v>87</v>
      </c>
      <c r="C139" s="379">
        <v>2015</v>
      </c>
      <c r="D139" s="162">
        <f>G139+E139+F139</f>
        <v>8852.58889</v>
      </c>
      <c r="E139" s="188">
        <f>E140</f>
        <v>557.985</v>
      </c>
      <c r="F139" s="176">
        <f>F156</f>
        <v>203.53</v>
      </c>
      <c r="G139" s="167">
        <f>G140+G141+G142+G143</f>
        <v>8091.07389</v>
      </c>
      <c r="H139" s="89"/>
      <c r="I139" s="31" t="s">
        <v>88</v>
      </c>
      <c r="J139" s="8"/>
    </row>
    <row r="140" spans="1:10" ht="60.75" customHeight="1" thickBot="1">
      <c r="A140" s="378"/>
      <c r="B140" s="88" t="s">
        <v>55</v>
      </c>
      <c r="C140" s="380"/>
      <c r="D140" s="168">
        <f>G140</f>
        <v>6039.49737</v>
      </c>
      <c r="E140" s="192">
        <f>E156</f>
        <v>557.985</v>
      </c>
      <c r="F140" s="177">
        <f>F156</f>
        <v>203.53</v>
      </c>
      <c r="G140" s="145">
        <f>G155+G156+G157+G158+G159+G160+G161+G167+G168+G169+G170-G141-G142</f>
        <v>6039.49737</v>
      </c>
      <c r="H140" s="89"/>
      <c r="I140" s="376" t="s">
        <v>22</v>
      </c>
      <c r="J140" s="8"/>
    </row>
    <row r="141" spans="1:10" ht="60.75" customHeight="1" thickBot="1">
      <c r="A141" s="378"/>
      <c r="B141" s="90" t="s">
        <v>50</v>
      </c>
      <c r="C141" s="380"/>
      <c r="D141" s="178">
        <f t="shared" si="0"/>
        <v>590.51602</v>
      </c>
      <c r="E141" s="175"/>
      <c r="F141" s="179"/>
      <c r="G141" s="180">
        <f>G167</f>
        <v>590.51602</v>
      </c>
      <c r="H141" s="89"/>
      <c r="I141" s="378"/>
      <c r="J141" s="8"/>
    </row>
    <row r="142" spans="1:10" ht="75.75" customHeight="1" thickBot="1">
      <c r="A142" s="378"/>
      <c r="B142" s="90" t="str">
        <f>B155</f>
        <v>Проверка сметной докумен-и для доступн.среды</v>
      </c>
      <c r="C142" s="380"/>
      <c r="D142" s="168">
        <f t="shared" si="0"/>
        <v>17.2752</v>
      </c>
      <c r="E142" s="175"/>
      <c r="F142" s="179"/>
      <c r="G142" s="145">
        <f>G155</f>
        <v>17.2752</v>
      </c>
      <c r="H142" s="118"/>
      <c r="I142" s="377"/>
      <c r="J142" s="8"/>
    </row>
    <row r="143" spans="1:10" ht="75.75" customHeight="1" thickBot="1">
      <c r="A143" s="378"/>
      <c r="B143" s="88" t="s">
        <v>55</v>
      </c>
      <c r="C143" s="380"/>
      <c r="D143" s="168">
        <f t="shared" si="0"/>
        <v>1443.7853</v>
      </c>
      <c r="E143" s="175"/>
      <c r="F143" s="179"/>
      <c r="G143" s="145">
        <f>G162+G163+G164+G171+G172+G173+G165</f>
        <v>1443.7853</v>
      </c>
      <c r="H143" s="89"/>
      <c r="I143" s="81" t="s">
        <v>9</v>
      </c>
      <c r="J143" s="8"/>
    </row>
    <row r="144" spans="1:10" ht="60.75" customHeight="1" thickBot="1">
      <c r="A144" s="377"/>
      <c r="B144" s="88" t="s">
        <v>155</v>
      </c>
      <c r="C144" s="131">
        <v>2016</v>
      </c>
      <c r="D144" s="184">
        <f>G144</f>
        <v>6799.86068</v>
      </c>
      <c r="E144" s="175"/>
      <c r="F144" s="179"/>
      <c r="G144" s="167">
        <f>G174</f>
        <v>6799.86068</v>
      </c>
      <c r="H144" s="89"/>
      <c r="I144" s="31" t="s">
        <v>22</v>
      </c>
      <c r="J144" s="8"/>
    </row>
    <row r="145" spans="1:10" ht="39.75" customHeight="1" thickBot="1">
      <c r="A145" s="31" t="s">
        <v>128</v>
      </c>
      <c r="B145" s="33"/>
      <c r="C145" s="379">
        <v>2014</v>
      </c>
      <c r="D145" s="182">
        <f>F145+G145</f>
        <v>3116.25784</v>
      </c>
      <c r="E145" s="145"/>
      <c r="F145" s="181">
        <v>760</v>
      </c>
      <c r="G145" s="183">
        <f>2356.25784</f>
        <v>2356.25784</v>
      </c>
      <c r="H145" s="76"/>
      <c r="I145" s="376" t="s">
        <v>22</v>
      </c>
      <c r="J145" s="8"/>
    </row>
    <row r="146" spans="1:10" ht="59.25" customHeight="1" thickBot="1">
      <c r="A146" s="77" t="s">
        <v>52</v>
      </c>
      <c r="B146" s="79" t="s">
        <v>46</v>
      </c>
      <c r="C146" s="380"/>
      <c r="D146" s="184">
        <f>F146+G146</f>
        <v>1583.9786</v>
      </c>
      <c r="E146" s="185"/>
      <c r="F146" s="186">
        <v>760</v>
      </c>
      <c r="G146" s="167">
        <v>823.9786</v>
      </c>
      <c r="H146" s="76"/>
      <c r="I146" s="378"/>
      <c r="J146" s="8"/>
    </row>
    <row r="147" spans="1:10" ht="27.75" customHeight="1" thickBot="1">
      <c r="A147" s="409" t="s">
        <v>129</v>
      </c>
      <c r="B147" s="78" t="s">
        <v>51</v>
      </c>
      <c r="C147" s="380"/>
      <c r="D147" s="184">
        <f aca="true" t="shared" si="1" ref="D147:D152">G147</f>
        <v>2533.4066600000006</v>
      </c>
      <c r="E147" s="185"/>
      <c r="F147" s="152"/>
      <c r="G147" s="187">
        <f>3688.059-1000-80-41.10434-33.548</f>
        <v>2533.4066600000006</v>
      </c>
      <c r="H147" s="76"/>
      <c r="I147" s="378"/>
      <c r="J147" s="8"/>
    </row>
    <row r="148" spans="1:10" ht="57.75" customHeight="1" thickBot="1">
      <c r="A148" s="410"/>
      <c r="B148" s="20" t="s">
        <v>50</v>
      </c>
      <c r="C148" s="380"/>
      <c r="D148" s="181">
        <f t="shared" si="1"/>
        <v>89</v>
      </c>
      <c r="E148" s="145"/>
      <c r="F148" s="152"/>
      <c r="G148" s="188">
        <v>89</v>
      </c>
      <c r="H148" s="76"/>
      <c r="I148" s="378"/>
      <c r="J148" s="8"/>
    </row>
    <row r="149" spans="1:10" ht="40.5" customHeight="1" thickBot="1">
      <c r="A149" s="82" t="s">
        <v>61</v>
      </c>
      <c r="B149" s="4" t="s">
        <v>55</v>
      </c>
      <c r="C149" s="380"/>
      <c r="D149" s="184">
        <f t="shared" si="1"/>
        <v>252.81381</v>
      </c>
      <c r="E149" s="145"/>
      <c r="F149" s="152"/>
      <c r="G149" s="187">
        <v>252.81381</v>
      </c>
      <c r="H149" s="76"/>
      <c r="I149" s="31" t="s">
        <v>61</v>
      </c>
      <c r="J149" s="8"/>
    </row>
    <row r="150" spans="1:10" ht="36.75" customHeight="1" thickBot="1">
      <c r="A150" s="82" t="s">
        <v>56</v>
      </c>
      <c r="B150" s="4" t="s">
        <v>55</v>
      </c>
      <c r="C150" s="380"/>
      <c r="D150" s="184">
        <f t="shared" si="1"/>
        <v>99.10434</v>
      </c>
      <c r="E150" s="145"/>
      <c r="F150" s="152"/>
      <c r="G150" s="187">
        <v>99.10434</v>
      </c>
      <c r="H150" s="76"/>
      <c r="I150" s="31" t="s">
        <v>56</v>
      </c>
      <c r="J150" s="8"/>
    </row>
    <row r="151" spans="1:10" ht="36.75" customHeight="1" thickBot="1">
      <c r="A151" s="82" t="s">
        <v>40</v>
      </c>
      <c r="B151" s="4" t="s">
        <v>55</v>
      </c>
      <c r="C151" s="380"/>
      <c r="D151" s="184">
        <f t="shared" si="1"/>
        <v>65.66437</v>
      </c>
      <c r="E151" s="145"/>
      <c r="F151" s="152"/>
      <c r="G151" s="187">
        <v>65.66437</v>
      </c>
      <c r="H151" s="76"/>
      <c r="I151" s="31" t="s">
        <v>40</v>
      </c>
      <c r="J151" s="8"/>
    </row>
    <row r="152" spans="1:10" ht="36.75" customHeight="1" thickBot="1">
      <c r="A152" s="82" t="s">
        <v>62</v>
      </c>
      <c r="B152" s="4" t="s">
        <v>55</v>
      </c>
      <c r="C152" s="380"/>
      <c r="D152" s="184">
        <f t="shared" si="1"/>
        <v>149.82608</v>
      </c>
      <c r="E152" s="145"/>
      <c r="F152" s="152"/>
      <c r="G152" s="187">
        <v>149.82608</v>
      </c>
      <c r="H152" s="76"/>
      <c r="I152" s="82" t="s">
        <v>62</v>
      </c>
      <c r="J152" s="20"/>
    </row>
    <row r="153" spans="1:10" ht="36.75" customHeight="1" thickBot="1">
      <c r="A153" s="82" t="s">
        <v>75</v>
      </c>
      <c r="B153" s="4" t="s">
        <v>55</v>
      </c>
      <c r="C153" s="381"/>
      <c r="D153" s="184">
        <f>F153+G153</f>
        <v>717.947</v>
      </c>
      <c r="E153" s="145"/>
      <c r="F153" s="186">
        <f>180+437.947</f>
        <v>617.947</v>
      </c>
      <c r="G153" s="187">
        <v>100</v>
      </c>
      <c r="H153" s="76"/>
      <c r="I153" s="31" t="s">
        <v>75</v>
      </c>
      <c r="J153" s="32"/>
    </row>
    <row r="154" spans="1:10" ht="40.5" customHeight="1" thickBot="1">
      <c r="A154" s="376" t="s">
        <v>130</v>
      </c>
      <c r="B154" s="4" t="s">
        <v>87</v>
      </c>
      <c r="C154" s="379">
        <v>2015</v>
      </c>
      <c r="D154" s="184">
        <f>G154+F154+E154</f>
        <v>6197.354619999998</v>
      </c>
      <c r="E154" s="167">
        <f>E156</f>
        <v>557.985</v>
      </c>
      <c r="F154" s="181">
        <f>F156</f>
        <v>203.53</v>
      </c>
      <c r="G154" s="187">
        <f>G155+G156+G157+G158+G159+G160+G161+G162+G163+G164+G165</f>
        <v>5435.839619999999</v>
      </c>
      <c r="H154" s="76"/>
      <c r="I154" s="31" t="s">
        <v>88</v>
      </c>
      <c r="J154" s="32"/>
    </row>
    <row r="155" spans="1:10" ht="76.5" customHeight="1" thickBot="1">
      <c r="A155" s="378"/>
      <c r="B155" s="212" t="s">
        <v>148</v>
      </c>
      <c r="C155" s="453"/>
      <c r="D155" s="168">
        <f>G155</f>
        <v>17.2752</v>
      </c>
      <c r="E155" s="213"/>
      <c r="F155" s="216"/>
      <c r="G155" s="213">
        <v>17.2752</v>
      </c>
      <c r="H155" s="76"/>
      <c r="I155" s="376" t="s">
        <v>22</v>
      </c>
      <c r="J155" s="32"/>
    </row>
    <row r="156" spans="1:10" ht="123.75" customHeight="1" thickBot="1">
      <c r="A156" s="378"/>
      <c r="B156" s="115" t="s">
        <v>101</v>
      </c>
      <c r="C156" s="453"/>
      <c r="D156" s="168">
        <f>F156+E156+G156</f>
        <v>854</v>
      </c>
      <c r="E156" s="213">
        <v>557.985</v>
      </c>
      <c r="F156" s="216">
        <v>203.53</v>
      </c>
      <c r="G156" s="213">
        <v>92.485</v>
      </c>
      <c r="H156" s="119"/>
      <c r="I156" s="378"/>
      <c r="J156" s="32"/>
    </row>
    <row r="157" spans="1:10" ht="37.5" customHeight="1" thickBot="1">
      <c r="A157" s="378"/>
      <c r="B157" s="116" t="s">
        <v>97</v>
      </c>
      <c r="C157" s="453"/>
      <c r="D157" s="168">
        <f>G157</f>
        <v>912.54704</v>
      </c>
      <c r="E157" s="213"/>
      <c r="F157" s="217"/>
      <c r="G157" s="213">
        <v>912.54704</v>
      </c>
      <c r="H157" s="76"/>
      <c r="I157" s="378"/>
      <c r="J157" s="32"/>
    </row>
    <row r="158" spans="1:10" ht="84.75" customHeight="1" thickBot="1">
      <c r="A158" s="378"/>
      <c r="B158" s="116" t="s">
        <v>100</v>
      </c>
      <c r="C158" s="453"/>
      <c r="D158" s="168"/>
      <c r="E158" s="213"/>
      <c r="F158" s="217"/>
      <c r="G158" s="213">
        <v>864.13555</v>
      </c>
      <c r="H158" s="76"/>
      <c r="I158" s="378"/>
      <c r="J158" s="32"/>
    </row>
    <row r="159" spans="1:10" ht="40.5" customHeight="1" thickBot="1">
      <c r="A159" s="378"/>
      <c r="B159" s="116" t="s">
        <v>98</v>
      </c>
      <c r="C159" s="453"/>
      <c r="D159" s="168">
        <f>G159</f>
        <v>1047.53301</v>
      </c>
      <c r="E159" s="145"/>
      <c r="F159" s="181"/>
      <c r="G159" s="213">
        <f>1047.53301</f>
        <v>1047.53301</v>
      </c>
      <c r="H159" s="76"/>
      <c r="I159" s="378"/>
      <c r="J159" s="32"/>
    </row>
    <row r="160" spans="1:10" ht="39" customHeight="1" thickBot="1">
      <c r="A160" s="378"/>
      <c r="B160" s="116" t="s">
        <v>99</v>
      </c>
      <c r="C160" s="453"/>
      <c r="D160" s="168">
        <f>G160</f>
        <v>1066.63757</v>
      </c>
      <c r="E160" s="145"/>
      <c r="F160" s="181"/>
      <c r="G160" s="213">
        <v>1066.63757</v>
      </c>
      <c r="H160" s="76"/>
      <c r="I160" s="378"/>
      <c r="J160" s="32"/>
    </row>
    <row r="161" spans="1:10" ht="42" customHeight="1" thickBot="1">
      <c r="A161" s="378"/>
      <c r="B161" s="4" t="s">
        <v>90</v>
      </c>
      <c r="C161" s="453"/>
      <c r="D161" s="168">
        <f>G161</f>
        <v>468.88390999999996</v>
      </c>
      <c r="E161" s="145"/>
      <c r="F161" s="181"/>
      <c r="G161" s="213">
        <f>589.39023-91-29.50632</f>
        <v>468.88390999999996</v>
      </c>
      <c r="H161" s="76"/>
      <c r="I161" s="377"/>
      <c r="J161" s="32"/>
    </row>
    <row r="162" spans="1:10" ht="47.25" customHeight="1" thickBot="1">
      <c r="A162" s="378"/>
      <c r="B162" s="4" t="s">
        <v>89</v>
      </c>
      <c r="C162" s="453"/>
      <c r="D162" s="168">
        <f>F162+E162+G162</f>
        <v>199.73</v>
      </c>
      <c r="E162" s="145"/>
      <c r="F162" s="186"/>
      <c r="G162" s="213">
        <f>70+100+29.73</f>
        <v>199.73</v>
      </c>
      <c r="H162" s="76"/>
      <c r="I162" s="376" t="s">
        <v>9</v>
      </c>
      <c r="J162" s="32"/>
    </row>
    <row r="163" spans="1:10" ht="47.25" customHeight="1" thickBot="1">
      <c r="A163" s="378"/>
      <c r="B163" s="4" t="s">
        <v>92</v>
      </c>
      <c r="C163" s="453"/>
      <c r="D163" s="168">
        <f aca="true" t="shared" si="2" ref="D163:D181">G163</f>
        <v>400</v>
      </c>
      <c r="E163" s="145"/>
      <c r="F163" s="186"/>
      <c r="G163" s="189">
        <f>400</f>
        <v>400</v>
      </c>
      <c r="H163" s="76"/>
      <c r="I163" s="378"/>
      <c r="J163" s="32"/>
    </row>
    <row r="164" spans="1:10" ht="58.5" customHeight="1" thickBot="1">
      <c r="A164" s="378"/>
      <c r="B164" s="4" t="s">
        <v>93</v>
      </c>
      <c r="C164" s="453"/>
      <c r="D164" s="168">
        <f t="shared" si="2"/>
        <v>191.51134000000002</v>
      </c>
      <c r="E164" s="145"/>
      <c r="F164" s="186"/>
      <c r="G164" s="189">
        <f>80+67.51134+44</f>
        <v>191.51134000000002</v>
      </c>
      <c r="H164" s="76"/>
      <c r="I164" s="378"/>
      <c r="J164" s="32"/>
    </row>
    <row r="165" spans="1:10" ht="44.25" customHeight="1" thickBot="1">
      <c r="A165" s="377"/>
      <c r="B165" s="4" t="s">
        <v>90</v>
      </c>
      <c r="C165" s="453"/>
      <c r="D165" s="168">
        <f t="shared" si="2"/>
        <v>175.101</v>
      </c>
      <c r="E165" s="145"/>
      <c r="F165" s="186"/>
      <c r="G165" s="189">
        <f>14.101+70+91</f>
        <v>175.101</v>
      </c>
      <c r="H165" s="76"/>
      <c r="I165" s="377"/>
      <c r="J165" s="32"/>
    </row>
    <row r="166" spans="1:10" ht="36.75" customHeight="1" thickBot="1">
      <c r="A166" s="376" t="s">
        <v>129</v>
      </c>
      <c r="B166" s="88" t="s">
        <v>87</v>
      </c>
      <c r="C166" s="453"/>
      <c r="D166" s="184">
        <f t="shared" si="2"/>
        <v>2655.23427</v>
      </c>
      <c r="E166" s="145"/>
      <c r="F166" s="186"/>
      <c r="G166" s="187">
        <f>G167+G168+G169+G170+G171+G172+G173</f>
        <v>2655.23427</v>
      </c>
      <c r="H166" s="76"/>
      <c r="I166" s="31" t="s">
        <v>88</v>
      </c>
      <c r="J166" s="32"/>
    </row>
    <row r="167" spans="1:10" ht="56.25" customHeight="1" thickBot="1">
      <c r="A167" s="378"/>
      <c r="B167" s="90" t="s">
        <v>50</v>
      </c>
      <c r="C167" s="453"/>
      <c r="D167" s="190">
        <f t="shared" si="2"/>
        <v>590.51602</v>
      </c>
      <c r="E167" s="161"/>
      <c r="F167" s="190"/>
      <c r="G167" s="191">
        <v>590.51602</v>
      </c>
      <c r="H167" s="76"/>
      <c r="I167" s="378" t="s">
        <v>22</v>
      </c>
      <c r="J167" s="32"/>
    </row>
    <row r="168" spans="1:10" ht="56.25" customHeight="1" thickBot="1">
      <c r="A168" s="378"/>
      <c r="B168" s="4" t="s">
        <v>95</v>
      </c>
      <c r="C168" s="453"/>
      <c r="D168" s="190">
        <f>G168</f>
        <v>796.50237</v>
      </c>
      <c r="E168" s="161"/>
      <c r="F168" s="190"/>
      <c r="G168" s="191">
        <v>796.50237</v>
      </c>
      <c r="H168" s="76"/>
      <c r="I168" s="378"/>
      <c r="J168" s="32"/>
    </row>
    <row r="169" spans="1:10" ht="56.25" customHeight="1" thickBot="1">
      <c r="A169" s="378"/>
      <c r="B169" s="4" t="s">
        <v>91</v>
      </c>
      <c r="C169" s="453"/>
      <c r="D169" s="190">
        <f>G169</f>
        <v>607.92692</v>
      </c>
      <c r="E169" s="161"/>
      <c r="F169" s="190"/>
      <c r="G169" s="191">
        <v>607.92692</v>
      </c>
      <c r="H169" s="76"/>
      <c r="I169" s="378"/>
      <c r="J169" s="32"/>
    </row>
    <row r="170" spans="1:10" ht="56.25" customHeight="1" thickBot="1">
      <c r="A170" s="378"/>
      <c r="B170" s="4" t="s">
        <v>96</v>
      </c>
      <c r="C170" s="453"/>
      <c r="D170" s="186">
        <f>G170</f>
        <v>182.846</v>
      </c>
      <c r="E170" s="161"/>
      <c r="F170" s="190"/>
      <c r="G170" s="192">
        <v>182.846</v>
      </c>
      <c r="H170" s="76"/>
      <c r="I170" s="377"/>
      <c r="J170" s="32"/>
    </row>
    <row r="171" spans="1:10" ht="50.25" customHeight="1" thickBot="1">
      <c r="A171" s="378"/>
      <c r="B171" s="4" t="s">
        <v>91</v>
      </c>
      <c r="C171" s="453"/>
      <c r="D171" s="168">
        <f t="shared" si="2"/>
        <v>10</v>
      </c>
      <c r="E171" s="145"/>
      <c r="F171" s="186"/>
      <c r="G171" s="189">
        <f>10</f>
        <v>10</v>
      </c>
      <c r="H171" s="76"/>
      <c r="I171" s="376" t="s">
        <v>9</v>
      </c>
      <c r="J171" s="32"/>
    </row>
    <row r="172" spans="1:10" ht="50.25" customHeight="1" thickBot="1">
      <c r="A172" s="378"/>
      <c r="B172" s="4" t="s">
        <v>95</v>
      </c>
      <c r="C172" s="453"/>
      <c r="D172" s="168">
        <f t="shared" si="2"/>
        <v>387.44295999999997</v>
      </c>
      <c r="E172" s="145"/>
      <c r="F172" s="186"/>
      <c r="G172" s="189">
        <f>44.99996+294.2+48.243</f>
        <v>387.44295999999997</v>
      </c>
      <c r="H172" s="76"/>
      <c r="I172" s="378"/>
      <c r="J172" s="32"/>
    </row>
    <row r="173" spans="1:10" ht="49.5" customHeight="1" thickBot="1">
      <c r="A173" s="377"/>
      <c r="B173" s="4" t="s">
        <v>96</v>
      </c>
      <c r="C173" s="454"/>
      <c r="D173" s="168">
        <f t="shared" si="2"/>
        <v>80</v>
      </c>
      <c r="E173" s="145"/>
      <c r="F173" s="186"/>
      <c r="G173" s="189">
        <f>50+30</f>
        <v>80</v>
      </c>
      <c r="H173" s="76"/>
      <c r="I173" s="377"/>
      <c r="J173" s="32"/>
    </row>
    <row r="174" spans="1:10" ht="36.75" customHeight="1" thickBot="1">
      <c r="A174" s="376" t="s">
        <v>128</v>
      </c>
      <c r="B174" s="266" t="s">
        <v>87</v>
      </c>
      <c r="C174" s="448">
        <v>2016</v>
      </c>
      <c r="D174" s="184">
        <f t="shared" si="2"/>
        <v>6799.86068</v>
      </c>
      <c r="E174" s="145"/>
      <c r="F174" s="186"/>
      <c r="G174" s="187">
        <f>G175+G176+G180+G181</f>
        <v>6799.86068</v>
      </c>
      <c r="H174" s="76"/>
      <c r="I174" s="31" t="s">
        <v>88</v>
      </c>
      <c r="J174" s="32"/>
    </row>
    <row r="175" spans="1:10" ht="36.75" customHeight="1" thickBot="1">
      <c r="A175" s="378"/>
      <c r="B175" s="376" t="s">
        <v>153</v>
      </c>
      <c r="C175" s="449"/>
      <c r="D175" s="184">
        <f t="shared" si="2"/>
        <v>4220.22778</v>
      </c>
      <c r="E175" s="145"/>
      <c r="F175" s="186"/>
      <c r="G175" s="267">
        <v>4220.22778</v>
      </c>
      <c r="H175" s="76"/>
      <c r="I175" s="31" t="s">
        <v>22</v>
      </c>
      <c r="J175" s="32"/>
    </row>
    <row r="176" spans="1:10" ht="37.5" customHeight="1" thickBot="1">
      <c r="A176" s="377"/>
      <c r="B176" s="377"/>
      <c r="C176" s="449"/>
      <c r="D176" s="168">
        <f t="shared" si="2"/>
        <v>764.62622</v>
      </c>
      <c r="E176" s="145"/>
      <c r="F176" s="186"/>
      <c r="G176" s="189">
        <f>G177+G178+G179</f>
        <v>764.62622</v>
      </c>
      <c r="H176" s="76"/>
      <c r="I176" s="376" t="s">
        <v>9</v>
      </c>
      <c r="J176" s="455" t="s">
        <v>171</v>
      </c>
    </row>
    <row r="177" spans="1:10" ht="37.5" customHeight="1" thickBot="1">
      <c r="A177" s="82" t="s">
        <v>62</v>
      </c>
      <c r="B177" s="376"/>
      <c r="C177" s="449"/>
      <c r="D177" s="168">
        <f>G177</f>
        <v>320</v>
      </c>
      <c r="E177" s="145"/>
      <c r="F177" s="186"/>
      <c r="G177" s="189">
        <f>70+250</f>
        <v>320</v>
      </c>
      <c r="H177" s="76"/>
      <c r="I177" s="378"/>
      <c r="J177" s="456"/>
    </row>
    <row r="178" spans="1:10" ht="41.25" customHeight="1" thickBot="1">
      <c r="A178" s="82" t="s">
        <v>75</v>
      </c>
      <c r="B178" s="378"/>
      <c r="C178" s="449"/>
      <c r="D178" s="168">
        <f t="shared" si="2"/>
        <v>230</v>
      </c>
      <c r="E178" s="145"/>
      <c r="F178" s="186"/>
      <c r="G178" s="189">
        <f>180+50</f>
        <v>230</v>
      </c>
      <c r="H178" s="76"/>
      <c r="I178" s="378"/>
      <c r="J178" s="456"/>
    </row>
    <row r="179" spans="1:10" ht="34.5" customHeight="1" thickBot="1">
      <c r="A179" s="82" t="s">
        <v>40</v>
      </c>
      <c r="B179" s="377"/>
      <c r="C179" s="449"/>
      <c r="D179" s="168">
        <f t="shared" si="2"/>
        <v>214.62622</v>
      </c>
      <c r="E179" s="145"/>
      <c r="F179" s="186"/>
      <c r="G179" s="189">
        <f>95+10.464+109.16222</f>
        <v>214.62622</v>
      </c>
      <c r="H179" s="76"/>
      <c r="I179" s="377"/>
      <c r="J179" s="457"/>
    </row>
    <row r="180" spans="1:10" ht="40.5" customHeight="1" thickBot="1">
      <c r="A180" s="376" t="s">
        <v>129</v>
      </c>
      <c r="B180" s="12" t="s">
        <v>153</v>
      </c>
      <c r="C180" s="449"/>
      <c r="D180" s="278">
        <f t="shared" si="2"/>
        <v>1461.4239</v>
      </c>
      <c r="E180" s="145"/>
      <c r="F180" s="139"/>
      <c r="G180" s="268">
        <v>1461.4239</v>
      </c>
      <c r="H180" s="12"/>
      <c r="I180" s="31" t="s">
        <v>22</v>
      </c>
      <c r="J180" s="32"/>
    </row>
    <row r="181" spans="1:10" ht="42.75" customHeight="1" thickBot="1">
      <c r="A181" s="377"/>
      <c r="B181" s="2" t="s">
        <v>154</v>
      </c>
      <c r="C181" s="450"/>
      <c r="D181" s="278">
        <f t="shared" si="2"/>
        <v>353.58278</v>
      </c>
      <c r="E181" s="145"/>
      <c r="F181" s="159"/>
      <c r="G181" s="267">
        <v>353.58278</v>
      </c>
      <c r="H181" s="76"/>
      <c r="I181" s="265" t="s">
        <v>9</v>
      </c>
      <c r="J181" s="32"/>
    </row>
    <row r="182" spans="1:10" ht="27" customHeight="1" thickBot="1">
      <c r="A182" s="417" t="s">
        <v>104</v>
      </c>
      <c r="B182" s="418"/>
      <c r="C182" s="418"/>
      <c r="D182" s="418"/>
      <c r="E182" s="418"/>
      <c r="F182" s="418"/>
      <c r="G182" s="418"/>
      <c r="H182" s="418"/>
      <c r="I182" s="418"/>
      <c r="J182" s="419"/>
    </row>
    <row r="183" spans="1:10" ht="27" customHeight="1" thickBot="1">
      <c r="A183" s="387" t="s">
        <v>136</v>
      </c>
      <c r="B183" s="388"/>
      <c r="C183" s="388"/>
      <c r="D183" s="388"/>
      <c r="E183" s="388"/>
      <c r="F183" s="388"/>
      <c r="G183" s="388"/>
      <c r="H183" s="388"/>
      <c r="I183" s="388"/>
      <c r="J183" s="389"/>
    </row>
    <row r="184" spans="1:10" ht="27" customHeight="1" thickBot="1">
      <c r="A184" s="387" t="s">
        <v>137</v>
      </c>
      <c r="B184" s="388"/>
      <c r="C184" s="388"/>
      <c r="D184" s="388"/>
      <c r="E184" s="388"/>
      <c r="F184" s="388"/>
      <c r="G184" s="388"/>
      <c r="H184" s="388"/>
      <c r="I184" s="388"/>
      <c r="J184" s="389"/>
    </row>
    <row r="185" spans="1:10" ht="27" customHeight="1" thickBot="1">
      <c r="A185" s="420" t="s">
        <v>112</v>
      </c>
      <c r="B185" s="376"/>
      <c r="C185" s="379">
        <v>2014</v>
      </c>
      <c r="D185" s="406">
        <f>G185+G186+G187+G188+G189+G190+G191+F191+E188+E185</f>
        <v>177810.225</v>
      </c>
      <c r="E185" s="414">
        <v>46522</v>
      </c>
      <c r="F185" s="414"/>
      <c r="G185" s="132">
        <f>6965.679+107.923+91.955+2488.303+178.931-13.04334</f>
        <v>9819.74766</v>
      </c>
      <c r="H185" s="32"/>
      <c r="I185" s="71" t="s">
        <v>43</v>
      </c>
      <c r="J185" s="8"/>
    </row>
    <row r="186" spans="1:10" ht="27" customHeight="1" thickBot="1">
      <c r="A186" s="421"/>
      <c r="B186" s="378"/>
      <c r="C186" s="380"/>
      <c r="D186" s="407"/>
      <c r="E186" s="415"/>
      <c r="F186" s="415"/>
      <c r="G186" s="132">
        <f>13364.127+107.923+203.737+4630.791+318.35-15.56189-106.85575</f>
        <v>18502.51036</v>
      </c>
      <c r="H186" s="32"/>
      <c r="I186" s="71" t="s">
        <v>42</v>
      </c>
      <c r="J186" s="8"/>
    </row>
    <row r="187" spans="1:10" ht="27" customHeight="1" thickBot="1">
      <c r="A187" s="421"/>
      <c r="B187" s="378"/>
      <c r="C187" s="380"/>
      <c r="D187" s="407"/>
      <c r="E187" s="416"/>
      <c r="F187" s="416"/>
      <c r="G187" s="132">
        <f>6518.572+107.923+98.15+5851.161+178.931-43.44557</f>
        <v>12711.291430000001</v>
      </c>
      <c r="H187" s="32"/>
      <c r="I187" s="71" t="s">
        <v>44</v>
      </c>
      <c r="J187" s="8"/>
    </row>
    <row r="188" spans="1:10" ht="25.5" customHeight="1" thickBot="1">
      <c r="A188" s="421"/>
      <c r="B188" s="378"/>
      <c r="C188" s="380"/>
      <c r="D188" s="407"/>
      <c r="E188" s="414">
        <f>59121+1858</f>
        <v>60979</v>
      </c>
      <c r="F188" s="414"/>
      <c r="G188" s="132">
        <v>5039.71599</v>
      </c>
      <c r="H188" s="32"/>
      <c r="I188" s="71" t="s">
        <v>41</v>
      </c>
      <c r="J188" s="8"/>
    </row>
    <row r="189" spans="1:10" ht="27" customHeight="1" thickBot="1">
      <c r="A189" s="421"/>
      <c r="B189" s="378"/>
      <c r="C189" s="380"/>
      <c r="D189" s="407"/>
      <c r="E189" s="415"/>
      <c r="F189" s="415"/>
      <c r="G189" s="132">
        <f>474.9+2420.202+233.68979</f>
        <v>3128.79179</v>
      </c>
      <c r="H189" s="32"/>
      <c r="I189" s="71" t="s">
        <v>45</v>
      </c>
      <c r="J189" s="8"/>
    </row>
    <row r="190" spans="1:10" ht="27" customHeight="1" thickBot="1">
      <c r="A190" s="421"/>
      <c r="B190" s="378"/>
      <c r="C190" s="380"/>
      <c r="D190" s="407"/>
      <c r="E190" s="416"/>
      <c r="F190" s="416"/>
      <c r="G190" s="132">
        <f>745+5145.707-5.06704+266.85575</f>
        <v>6152.49571</v>
      </c>
      <c r="H190" s="32"/>
      <c r="I190" s="71" t="s">
        <v>46</v>
      </c>
      <c r="J190" s="8"/>
    </row>
    <row r="191" spans="1:10" ht="27" customHeight="1" thickBot="1">
      <c r="A191" s="421"/>
      <c r="B191" s="377"/>
      <c r="C191" s="381"/>
      <c r="D191" s="408"/>
      <c r="E191" s="128"/>
      <c r="F191" s="133">
        <v>617.58</v>
      </c>
      <c r="G191" s="132">
        <f>11033.885+587.88-87+2872.06+13.32+89.33685+61.3-233.68979</f>
        <v>14337.092059999997</v>
      </c>
      <c r="H191" s="32"/>
      <c r="I191" s="71" t="s">
        <v>40</v>
      </c>
      <c r="J191" s="8"/>
    </row>
    <row r="192" spans="1:10" ht="27" customHeight="1" thickBot="1">
      <c r="A192" s="421"/>
      <c r="B192" s="376"/>
      <c r="C192" s="379">
        <v>2015</v>
      </c>
      <c r="D192" s="406">
        <f>G192+G193+G194+G195+G196+G197+G198+E192+E195+F198</f>
        <v>182610.59077999997</v>
      </c>
      <c r="E192" s="414">
        <v>46465.2</v>
      </c>
      <c r="F192" s="414"/>
      <c r="G192" s="134">
        <v>10245.5493</v>
      </c>
      <c r="H192" s="32"/>
      <c r="I192" s="71" t="s">
        <v>43</v>
      </c>
      <c r="J192" s="8"/>
    </row>
    <row r="193" spans="1:10" ht="27" customHeight="1" thickBot="1">
      <c r="A193" s="421"/>
      <c r="B193" s="378"/>
      <c r="C193" s="380"/>
      <c r="D193" s="407"/>
      <c r="E193" s="415"/>
      <c r="F193" s="415"/>
      <c r="G193" s="134">
        <v>19557.977</v>
      </c>
      <c r="H193" s="32"/>
      <c r="I193" s="71" t="s">
        <v>42</v>
      </c>
      <c r="J193" s="8"/>
    </row>
    <row r="194" spans="1:10" ht="27" customHeight="1" thickBot="1">
      <c r="A194" s="421"/>
      <c r="B194" s="378"/>
      <c r="C194" s="380"/>
      <c r="D194" s="407"/>
      <c r="E194" s="416"/>
      <c r="F194" s="416"/>
      <c r="G194" s="134">
        <f>13353.1872-101.7862</f>
        <v>13251.401</v>
      </c>
      <c r="H194" s="32"/>
      <c r="I194" s="71" t="s">
        <v>44</v>
      </c>
      <c r="J194" s="8"/>
    </row>
    <row r="195" spans="1:10" ht="27.75" customHeight="1" thickBot="1">
      <c r="A195" s="421"/>
      <c r="B195" s="378"/>
      <c r="C195" s="380"/>
      <c r="D195" s="407"/>
      <c r="E195" s="414">
        <v>61185.8</v>
      </c>
      <c r="F195" s="414"/>
      <c r="G195" s="137">
        <v>4842.6798</v>
      </c>
      <c r="H195" s="32"/>
      <c r="I195" s="71" t="s">
        <v>41</v>
      </c>
      <c r="J195" s="8"/>
    </row>
    <row r="196" spans="1:10" ht="27" customHeight="1" thickBot="1">
      <c r="A196" s="421"/>
      <c r="B196" s="378"/>
      <c r="C196" s="380"/>
      <c r="D196" s="407"/>
      <c r="E196" s="415"/>
      <c r="F196" s="415"/>
      <c r="G196" s="137">
        <v>3937.34</v>
      </c>
      <c r="H196" s="32"/>
      <c r="I196" s="71" t="s">
        <v>45</v>
      </c>
      <c r="J196" s="8"/>
    </row>
    <row r="197" spans="1:10" ht="27" customHeight="1" thickBot="1">
      <c r="A197" s="421"/>
      <c r="B197" s="378"/>
      <c r="C197" s="380"/>
      <c r="D197" s="407"/>
      <c r="E197" s="416"/>
      <c r="F197" s="416"/>
      <c r="G197" s="137">
        <v>6914.06968</v>
      </c>
      <c r="H197" s="32"/>
      <c r="I197" s="71" t="s">
        <v>46</v>
      </c>
      <c r="J197" s="8"/>
    </row>
    <row r="198" spans="1:10" ht="27" customHeight="1" thickBot="1">
      <c r="A198" s="421"/>
      <c r="B198" s="377"/>
      <c r="C198" s="381"/>
      <c r="D198" s="408"/>
      <c r="E198" s="121"/>
      <c r="F198" s="133">
        <v>471.8</v>
      </c>
      <c r="G198" s="137">
        <v>15738.774</v>
      </c>
      <c r="H198" s="32"/>
      <c r="I198" s="71" t="s">
        <v>40</v>
      </c>
      <c r="J198" s="8"/>
    </row>
    <row r="199" spans="1:10" ht="27" customHeight="1" thickBot="1">
      <c r="A199" s="421"/>
      <c r="B199" s="376"/>
      <c r="C199" s="379">
        <v>2016</v>
      </c>
      <c r="D199" s="406">
        <f>G199+G200+G201+F205+G202+G203+G204+G205+E199+E202+F202</f>
        <v>225831.33378</v>
      </c>
      <c r="E199" s="414">
        <v>50282</v>
      </c>
      <c r="F199" s="414"/>
      <c r="G199" s="135">
        <v>9510.616</v>
      </c>
      <c r="H199" s="32"/>
      <c r="I199" s="71" t="s">
        <v>43</v>
      </c>
      <c r="J199" s="8"/>
    </row>
    <row r="200" spans="1:10" ht="27" customHeight="1" thickBot="1">
      <c r="A200" s="421"/>
      <c r="B200" s="378"/>
      <c r="C200" s="380"/>
      <c r="D200" s="407"/>
      <c r="E200" s="415"/>
      <c r="F200" s="415"/>
      <c r="G200" s="137">
        <v>56314.51339</v>
      </c>
      <c r="H200" s="32"/>
      <c r="I200" s="71" t="s">
        <v>42</v>
      </c>
      <c r="J200" s="8"/>
    </row>
    <row r="201" spans="1:10" ht="27" customHeight="1" thickBot="1">
      <c r="A201" s="421"/>
      <c r="B201" s="378"/>
      <c r="C201" s="380"/>
      <c r="D201" s="407"/>
      <c r="E201" s="416"/>
      <c r="F201" s="416"/>
      <c r="G201" s="135">
        <v>12617.269</v>
      </c>
      <c r="H201" s="32"/>
      <c r="I201" s="71" t="s">
        <v>44</v>
      </c>
      <c r="J201" s="8"/>
    </row>
    <row r="202" spans="1:10" ht="27" customHeight="1" thickBot="1">
      <c r="A202" s="421"/>
      <c r="B202" s="378"/>
      <c r="C202" s="380"/>
      <c r="D202" s="407"/>
      <c r="E202" s="414">
        <v>67723.8</v>
      </c>
      <c r="F202" s="298"/>
      <c r="G202" s="137">
        <v>2258.59224</v>
      </c>
      <c r="H202" s="32"/>
      <c r="I202" s="71" t="s">
        <v>41</v>
      </c>
      <c r="J202" s="8"/>
    </row>
    <row r="203" spans="1:10" ht="27" customHeight="1" thickBot="1">
      <c r="A203" s="421"/>
      <c r="B203" s="378"/>
      <c r="C203" s="380"/>
      <c r="D203" s="407"/>
      <c r="E203" s="415"/>
      <c r="F203" s="299"/>
      <c r="G203" s="137">
        <v>5008.50837</v>
      </c>
      <c r="H203" s="32"/>
      <c r="I203" s="71" t="s">
        <v>45</v>
      </c>
      <c r="J203" s="8"/>
    </row>
    <row r="204" spans="1:10" ht="27" customHeight="1" thickBot="1">
      <c r="A204" s="421"/>
      <c r="B204" s="378"/>
      <c r="C204" s="380"/>
      <c r="D204" s="407"/>
      <c r="E204" s="415"/>
      <c r="F204" s="299"/>
      <c r="G204" s="137">
        <v>7398.90272</v>
      </c>
      <c r="H204" s="32"/>
      <c r="I204" s="71" t="s">
        <v>46</v>
      </c>
      <c r="J204" s="8"/>
    </row>
    <row r="205" spans="1:10" ht="27" customHeight="1" thickBot="1">
      <c r="A205" s="422"/>
      <c r="B205" s="377"/>
      <c r="C205" s="381"/>
      <c r="D205" s="408"/>
      <c r="E205" s="416"/>
      <c r="F205" s="300">
        <v>815</v>
      </c>
      <c r="G205" s="137">
        <v>13902.13206</v>
      </c>
      <c r="H205" s="32"/>
      <c r="I205" s="71" t="s">
        <v>40</v>
      </c>
      <c r="J205" s="8"/>
    </row>
    <row r="206" spans="1:10" ht="27" customHeight="1" thickBot="1">
      <c r="A206" s="411" t="s">
        <v>109</v>
      </c>
      <c r="B206" s="412"/>
      <c r="C206" s="412"/>
      <c r="D206" s="412"/>
      <c r="E206" s="412"/>
      <c r="F206" s="412"/>
      <c r="G206" s="412"/>
      <c r="H206" s="412"/>
      <c r="I206" s="412"/>
      <c r="J206" s="413"/>
    </row>
    <row r="207" spans="1:10" ht="27" customHeight="1" thickBot="1">
      <c r="A207" s="387" t="s">
        <v>138</v>
      </c>
      <c r="B207" s="388"/>
      <c r="C207" s="388"/>
      <c r="D207" s="388"/>
      <c r="E207" s="388"/>
      <c r="F207" s="388"/>
      <c r="G207" s="388"/>
      <c r="H207" s="388"/>
      <c r="I207" s="388"/>
      <c r="J207" s="389"/>
    </row>
    <row r="208" spans="1:10" ht="27" customHeight="1" thickBot="1">
      <c r="A208" s="387" t="s">
        <v>139</v>
      </c>
      <c r="B208" s="388"/>
      <c r="C208" s="388"/>
      <c r="D208" s="388"/>
      <c r="E208" s="388"/>
      <c r="F208" s="388"/>
      <c r="G208" s="388"/>
      <c r="H208" s="388"/>
      <c r="I208" s="388"/>
      <c r="J208" s="389"/>
    </row>
    <row r="209" spans="1:10" ht="57" customHeight="1" thickBot="1">
      <c r="A209" s="205" t="s">
        <v>111</v>
      </c>
      <c r="B209" s="31"/>
      <c r="C209" s="131">
        <v>2016</v>
      </c>
      <c r="D209" s="301">
        <f>G209</f>
        <v>6960.82214</v>
      </c>
      <c r="E209" s="204"/>
      <c r="F209" s="201"/>
      <c r="G209" s="267">
        <v>6960.82214</v>
      </c>
      <c r="H209" s="76"/>
      <c r="I209" s="12" t="s">
        <v>110</v>
      </c>
      <c r="J209" s="8"/>
    </row>
    <row r="210" spans="1:10" ht="27" customHeight="1" thickBot="1">
      <c r="A210" s="417" t="s">
        <v>105</v>
      </c>
      <c r="B210" s="418"/>
      <c r="C210" s="418"/>
      <c r="D210" s="418"/>
      <c r="E210" s="418"/>
      <c r="F210" s="418"/>
      <c r="G210" s="418"/>
      <c r="H210" s="418"/>
      <c r="I210" s="418"/>
      <c r="J210" s="419"/>
    </row>
    <row r="211" spans="1:10" ht="27" customHeight="1" thickBot="1">
      <c r="A211" s="387" t="s">
        <v>140</v>
      </c>
      <c r="B211" s="388"/>
      <c r="C211" s="388"/>
      <c r="D211" s="388"/>
      <c r="E211" s="388"/>
      <c r="F211" s="388"/>
      <c r="G211" s="388"/>
      <c r="H211" s="388"/>
      <c r="I211" s="388"/>
      <c r="J211" s="389"/>
    </row>
    <row r="212" spans="1:10" ht="27" customHeight="1" thickBot="1">
      <c r="A212" s="387" t="s">
        <v>141</v>
      </c>
      <c r="B212" s="388"/>
      <c r="C212" s="388"/>
      <c r="D212" s="388"/>
      <c r="E212" s="388"/>
      <c r="F212" s="388"/>
      <c r="G212" s="388"/>
      <c r="H212" s="388"/>
      <c r="I212" s="388"/>
      <c r="J212" s="389"/>
    </row>
    <row r="213" spans="1:10" ht="29.25" customHeight="1" thickBot="1">
      <c r="A213" s="445" t="s">
        <v>162</v>
      </c>
      <c r="B213" s="70"/>
      <c r="C213" s="136">
        <v>2014</v>
      </c>
      <c r="D213" s="193">
        <f aca="true" t="shared" si="3" ref="D213:D219">E213</f>
        <v>223</v>
      </c>
      <c r="E213" s="193">
        <f>202+21</f>
        <v>223</v>
      </c>
      <c r="F213" s="194">
        <v>0</v>
      </c>
      <c r="G213" s="194"/>
      <c r="H213" s="32"/>
      <c r="I213" s="71" t="s">
        <v>9</v>
      </c>
      <c r="J213" s="455" t="s">
        <v>172</v>
      </c>
    </row>
    <row r="214" spans="1:10" ht="30" customHeight="1" thickBot="1">
      <c r="A214" s="446"/>
      <c r="B214" s="70"/>
      <c r="C214" s="136">
        <v>2015</v>
      </c>
      <c r="D214" s="193">
        <f t="shared" si="3"/>
        <v>229.7</v>
      </c>
      <c r="E214" s="194">
        <v>229.7</v>
      </c>
      <c r="F214" s="194">
        <v>0</v>
      </c>
      <c r="G214" s="194"/>
      <c r="H214" s="32"/>
      <c r="I214" s="71" t="s">
        <v>9</v>
      </c>
      <c r="J214" s="458"/>
    </row>
    <row r="215" spans="1:10" ht="27.75" customHeight="1" thickBot="1">
      <c r="A215" s="447"/>
      <c r="B215" s="70"/>
      <c r="C215" s="136">
        <v>2016</v>
      </c>
      <c r="D215" s="219">
        <f t="shared" si="3"/>
        <v>260.3</v>
      </c>
      <c r="E215" s="219">
        <v>260.3</v>
      </c>
      <c r="F215" s="194">
        <v>0</v>
      </c>
      <c r="G215" s="194"/>
      <c r="H215" s="32"/>
      <c r="I215" s="71" t="s">
        <v>9</v>
      </c>
      <c r="J215" s="459"/>
    </row>
    <row r="216" spans="1:10" ht="27.75" customHeight="1" thickBot="1">
      <c r="A216" s="445" t="s">
        <v>163</v>
      </c>
      <c r="B216" s="70"/>
      <c r="C216" s="136">
        <v>2015</v>
      </c>
      <c r="D216" s="219">
        <f>E216</f>
        <v>63.7</v>
      </c>
      <c r="E216" s="219">
        <v>63.7</v>
      </c>
      <c r="F216" s="194">
        <v>0</v>
      </c>
      <c r="G216" s="194"/>
      <c r="H216" s="32"/>
      <c r="I216" s="71"/>
      <c r="J216" s="8"/>
    </row>
    <row r="217" spans="1:10" ht="44.25" customHeight="1" thickBot="1">
      <c r="A217" s="446"/>
      <c r="B217" s="70"/>
      <c r="C217" s="136">
        <v>2016</v>
      </c>
      <c r="D217" s="219">
        <f t="shared" si="3"/>
        <v>71.1</v>
      </c>
      <c r="E217" s="219">
        <v>71.1</v>
      </c>
      <c r="F217" s="194">
        <v>0</v>
      </c>
      <c r="G217" s="194"/>
      <c r="H217" s="32"/>
      <c r="I217" s="71"/>
      <c r="J217" s="8"/>
    </row>
    <row r="218" spans="1:10" ht="33.75" customHeight="1" thickBot="1">
      <c r="A218" s="445" t="s">
        <v>164</v>
      </c>
      <c r="B218" s="70"/>
      <c r="C218" s="136">
        <v>2015</v>
      </c>
      <c r="D218" s="219">
        <f t="shared" si="3"/>
        <v>5349</v>
      </c>
      <c r="E218" s="219">
        <v>5349</v>
      </c>
      <c r="F218" s="194">
        <v>0</v>
      </c>
      <c r="G218" s="194"/>
      <c r="H218" s="32"/>
      <c r="I218" s="71"/>
      <c r="J218" s="455" t="s">
        <v>173</v>
      </c>
    </row>
    <row r="219" spans="1:10" ht="54" customHeight="1" thickBot="1">
      <c r="A219" s="447"/>
      <c r="B219" s="70"/>
      <c r="C219" s="136">
        <v>2016</v>
      </c>
      <c r="D219" s="219">
        <f t="shared" si="3"/>
        <v>5514.7</v>
      </c>
      <c r="E219" s="219">
        <v>5514.7</v>
      </c>
      <c r="F219" s="194">
        <v>0</v>
      </c>
      <c r="G219" s="194"/>
      <c r="H219" s="32"/>
      <c r="I219" s="71"/>
      <c r="J219" s="457"/>
    </row>
    <row r="220" spans="1:10" ht="38.25" customHeight="1" thickBot="1">
      <c r="A220" s="5" t="s">
        <v>158</v>
      </c>
      <c r="B220" s="14"/>
      <c r="C220" s="136" t="s">
        <v>49</v>
      </c>
      <c r="D220" s="195">
        <f>D221+D222+D223</f>
        <v>635940.3043499999</v>
      </c>
      <c r="E220" s="194">
        <f>E221+E222+E223</f>
        <v>345477.28500000003</v>
      </c>
      <c r="F220" s="196">
        <f>F221+F222+F223</f>
        <v>7673.036300000001</v>
      </c>
      <c r="G220" s="195">
        <f>G221+G222+G223</f>
        <v>282789.98305</v>
      </c>
      <c r="H220" s="7"/>
      <c r="I220" s="33"/>
      <c r="J220" s="8"/>
    </row>
    <row r="221" spans="1:10" ht="33" customHeight="1" thickBot="1">
      <c r="A221" s="2"/>
      <c r="B221" s="8"/>
      <c r="C221" s="136">
        <v>2014</v>
      </c>
      <c r="D221" s="195">
        <f>E221+F221+G221</f>
        <v>190299.9344</v>
      </c>
      <c r="E221" s="194">
        <f>E185+E188+E213+E87</f>
        <v>107724</v>
      </c>
      <c r="F221" s="198">
        <f>F14+F15+F16+F20+F64+F77+F87+F94+F119+F137+F191+F17+F18+F19</f>
        <v>5600.1863</v>
      </c>
      <c r="G221" s="197">
        <f>G14+G15+G16+G17+G30+G35+G39+G40+G43+G46+G49+G53+G59+G62+G64+G66+G69+G72+G74+G77+G78+G81+G85+G91+G94+G116+G118+G137+G185+G186+G187+G188+G189+G190+G191</f>
        <v>76975.7481</v>
      </c>
      <c r="H221" s="7"/>
      <c r="I221" s="33"/>
      <c r="J221" s="8"/>
    </row>
    <row r="222" spans="1:10" ht="30.75" customHeight="1" thickBot="1">
      <c r="A222" s="2"/>
      <c r="B222" s="8"/>
      <c r="C222" s="136">
        <v>2015</v>
      </c>
      <c r="D222" s="195">
        <f>E222+F222+G222</f>
        <v>198254.80771999998</v>
      </c>
      <c r="E222" s="194">
        <f>E192+E195+E214+E216+E218+E162+E139+E88</f>
        <v>113901.385</v>
      </c>
      <c r="F222" s="196">
        <f>F198+F120+F139+F216+F88</f>
        <v>1069.55</v>
      </c>
      <c r="G222" s="197">
        <f>G198+G197+G196+G195+G194+G193+G192+G139+G121++G108+G107+G106+G105+G104+G103+G102+D92+D82+D79+D73+D70+D67+D65+D63+D60+D55+D50+D47+D44+D41+D36+D31+D21-10</f>
        <v>83283.87271999998</v>
      </c>
      <c r="H222" s="7"/>
      <c r="I222" s="34"/>
      <c r="J222" s="8"/>
    </row>
    <row r="223" spans="1:10" ht="27" customHeight="1" thickBot="1">
      <c r="A223" s="2"/>
      <c r="B223" s="8"/>
      <c r="C223" s="136">
        <v>2016</v>
      </c>
      <c r="D223" s="195">
        <f>E223+F223+G223</f>
        <v>247385.56222999998</v>
      </c>
      <c r="E223" s="194">
        <f>E89+E199+E202+E215+E217+E219</f>
        <v>123851.90000000001</v>
      </c>
      <c r="F223" s="196">
        <f>F205+F122+F89</f>
        <v>1003.3</v>
      </c>
      <c r="G223" s="195">
        <f>G209+G205+G204+G203+G202+G201+G200+G199+G174+D109+D123+D51+D80+D75+D57+D37+D32+D25+D125</f>
        <v>122530.36222999998</v>
      </c>
      <c r="H223" s="7"/>
      <c r="I223" s="35"/>
      <c r="J223" s="20"/>
    </row>
    <row r="224" ht="25.5" customHeight="1"/>
    <row r="225" spans="1:7" ht="20.25">
      <c r="A225" s="93"/>
      <c r="B225" s="208"/>
      <c r="C225" s="209"/>
      <c r="D225" s="112"/>
      <c r="E225" s="111"/>
      <c r="F225" s="272"/>
      <c r="G225" s="113"/>
    </row>
    <row r="226" spans="1:8" ht="25.5" customHeight="1" hidden="1">
      <c r="A226" s="94"/>
      <c r="B226" s="95"/>
      <c r="C226" s="95"/>
      <c r="D226" s="112"/>
      <c r="E226" s="96"/>
      <c r="F226" s="97"/>
      <c r="G226" s="94"/>
      <c r="H226" s="97"/>
    </row>
    <row r="227" spans="1:8" ht="25.5" customHeight="1" hidden="1">
      <c r="A227" s="94"/>
      <c r="B227" s="95"/>
      <c r="C227" s="95"/>
      <c r="D227" s="112"/>
      <c r="E227" s="98"/>
      <c r="F227" s="94"/>
      <c r="G227" s="99"/>
      <c r="H227" s="94" t="s">
        <v>67</v>
      </c>
    </row>
    <row r="228" spans="1:8" ht="15.75" customHeight="1" hidden="1">
      <c r="A228" s="94"/>
      <c r="B228" s="95"/>
      <c r="C228" s="95"/>
      <c r="D228" s="112"/>
      <c r="E228" s="98"/>
      <c r="F228" s="94"/>
      <c r="G228" s="94"/>
      <c r="H228" s="94"/>
    </row>
    <row r="229" spans="1:8" ht="24.75" customHeight="1" hidden="1">
      <c r="A229" s="94"/>
      <c r="B229" s="95"/>
      <c r="C229" s="95"/>
      <c r="D229" s="112"/>
      <c r="E229" s="98"/>
      <c r="F229" s="94"/>
      <c r="G229" s="100"/>
      <c r="H229" s="94" t="s">
        <v>69</v>
      </c>
    </row>
    <row r="230" spans="1:8" ht="13.5" customHeight="1" hidden="1">
      <c r="A230" s="94"/>
      <c r="B230" s="95"/>
      <c r="C230" s="95"/>
      <c r="D230" s="112"/>
      <c r="E230" s="98"/>
      <c r="F230" s="94"/>
      <c r="G230" s="94"/>
      <c r="H230" s="94"/>
    </row>
    <row r="231" spans="1:8" ht="27.75" customHeight="1" hidden="1">
      <c r="A231" s="94"/>
      <c r="B231" s="95"/>
      <c r="C231" s="95"/>
      <c r="D231" s="112"/>
      <c r="E231" s="98"/>
      <c r="F231" s="94"/>
      <c r="G231" s="94"/>
      <c r="H231" s="94" t="s">
        <v>70</v>
      </c>
    </row>
    <row r="232" spans="1:8" ht="18.75" customHeight="1" hidden="1">
      <c r="A232" s="94"/>
      <c r="B232" s="95"/>
      <c r="C232" s="95"/>
      <c r="D232" s="112"/>
      <c r="E232" s="98"/>
      <c r="F232" s="94"/>
      <c r="G232" s="94"/>
      <c r="H232" s="94"/>
    </row>
    <row r="233" spans="1:8" ht="18.75" customHeight="1" hidden="1">
      <c r="A233" s="94"/>
      <c r="B233" s="95"/>
      <c r="C233" s="95"/>
      <c r="D233" s="112"/>
      <c r="E233" s="98"/>
      <c r="F233" s="94"/>
      <c r="G233" s="94"/>
      <c r="H233" s="94"/>
    </row>
    <row r="234" spans="1:8" ht="27" customHeight="1" hidden="1">
      <c r="A234" s="94"/>
      <c r="B234" s="101"/>
      <c r="C234" s="95"/>
      <c r="D234" s="112"/>
      <c r="E234" s="98"/>
      <c r="F234" s="94"/>
      <c r="G234" s="94"/>
      <c r="H234" s="94" t="s">
        <v>71</v>
      </c>
    </row>
    <row r="235" spans="1:6" ht="23.25" hidden="1">
      <c r="A235" s="72"/>
      <c r="B235" s="74"/>
      <c r="C235" s="73"/>
      <c r="D235" s="112"/>
      <c r="E235" s="80"/>
      <c r="F235" s="93"/>
    </row>
    <row r="236" spans="1:4" ht="18" customHeight="1" hidden="1">
      <c r="A236" s="72"/>
      <c r="B236" s="72"/>
      <c r="C236" s="74"/>
      <c r="D236" s="112"/>
    </row>
    <row r="237" ht="17.25" hidden="1">
      <c r="D237" s="112"/>
    </row>
    <row r="238" spans="5:7" ht="21" customHeight="1">
      <c r="E238" s="83"/>
      <c r="G238" s="110"/>
    </row>
    <row r="239" spans="1:7" ht="21" customHeight="1">
      <c r="A239" s="93"/>
      <c r="C239" s="208"/>
      <c r="D239" s="209"/>
      <c r="E239" s="108"/>
      <c r="G239" s="113"/>
    </row>
    <row r="240" spans="3:5" ht="21" customHeight="1">
      <c r="C240" s="106"/>
      <c r="D240" s="208"/>
      <c r="E240" s="109"/>
    </row>
    <row r="241" spans="3:5" ht="21" customHeight="1">
      <c r="C241" s="106"/>
      <c r="D241" s="209"/>
      <c r="E241" s="108"/>
    </row>
    <row r="242" ht="23.25" customHeight="1"/>
    <row r="243" spans="3:6" ht="29.25" customHeight="1">
      <c r="C243" s="210"/>
      <c r="D243" s="114"/>
      <c r="E243" s="113"/>
      <c r="F243" s="113"/>
    </row>
    <row r="244" spans="3:4" ht="31.5" customHeight="1">
      <c r="C244" s="211"/>
      <c r="D244" s="113"/>
    </row>
    <row r="245" ht="32.25" customHeight="1">
      <c r="C245" s="210"/>
    </row>
  </sheetData>
  <sheetProtection/>
  <mergeCells count="187">
    <mergeCell ref="F1:J1"/>
    <mergeCell ref="A2:I2"/>
    <mergeCell ref="A4:A6"/>
    <mergeCell ref="B4:B6"/>
    <mergeCell ref="C4:C6"/>
    <mergeCell ref="D4:D6"/>
    <mergeCell ref="E4:H4"/>
    <mergeCell ref="I4:I6"/>
    <mergeCell ref="J4:J6"/>
    <mergeCell ref="E5:E6"/>
    <mergeCell ref="F5:G5"/>
    <mergeCell ref="H5:H6"/>
    <mergeCell ref="A8:J9"/>
    <mergeCell ref="A10:J10"/>
    <mergeCell ref="A11:J11"/>
    <mergeCell ref="A12:J12"/>
    <mergeCell ref="A13:J13"/>
    <mergeCell ref="A14:A28"/>
    <mergeCell ref="B14:B28"/>
    <mergeCell ref="C14:C20"/>
    <mergeCell ref="D14:D20"/>
    <mergeCell ref="E14:E28"/>
    <mergeCell ref="H14:H28"/>
    <mergeCell ref="J14:J28"/>
    <mergeCell ref="C21:C24"/>
    <mergeCell ref="D21:D24"/>
    <mergeCell ref="C25:C28"/>
    <mergeCell ref="D25:D28"/>
    <mergeCell ref="F25:F28"/>
    <mergeCell ref="G25:G28"/>
    <mergeCell ref="I25:I28"/>
    <mergeCell ref="A29:J29"/>
    <mergeCell ref="A30:A32"/>
    <mergeCell ref="A33:J34"/>
    <mergeCell ref="A35:A36"/>
    <mergeCell ref="I35:I37"/>
    <mergeCell ref="J35:J37"/>
    <mergeCell ref="A38:J38"/>
    <mergeCell ref="A39:A41"/>
    <mergeCell ref="C39:C40"/>
    <mergeCell ref="D39:D40"/>
    <mergeCell ref="J39:J41"/>
    <mergeCell ref="A42:J42"/>
    <mergeCell ref="A43:A44"/>
    <mergeCell ref="J43:J44"/>
    <mergeCell ref="A45:J45"/>
    <mergeCell ref="A46:A47"/>
    <mergeCell ref="J46:J47"/>
    <mergeCell ref="A48:J48"/>
    <mergeCell ref="A49:A51"/>
    <mergeCell ref="J49:J51"/>
    <mergeCell ref="A52:H52"/>
    <mergeCell ref="I52:J52"/>
    <mergeCell ref="A53:A57"/>
    <mergeCell ref="B53:B57"/>
    <mergeCell ref="C53:C54"/>
    <mergeCell ref="D53:D54"/>
    <mergeCell ref="E53:E54"/>
    <mergeCell ref="F53:F54"/>
    <mergeCell ref="G53:G54"/>
    <mergeCell ref="H53:H54"/>
    <mergeCell ref="I53:I54"/>
    <mergeCell ref="J53:J57"/>
    <mergeCell ref="C55:C56"/>
    <mergeCell ref="D55:D56"/>
    <mergeCell ref="E55:E56"/>
    <mergeCell ref="F55:F56"/>
    <mergeCell ref="G55:G56"/>
    <mergeCell ref="H55:H56"/>
    <mergeCell ref="I55:I56"/>
    <mergeCell ref="A58:J58"/>
    <mergeCell ref="A59:A61"/>
    <mergeCell ref="J59:J61"/>
    <mergeCell ref="C60:C61"/>
    <mergeCell ref="D60:D61"/>
    <mergeCell ref="A62:A63"/>
    <mergeCell ref="A64:A65"/>
    <mergeCell ref="J64:J65"/>
    <mergeCell ref="A66:A67"/>
    <mergeCell ref="J66:J67"/>
    <mergeCell ref="A69:A70"/>
    <mergeCell ref="J69:J70"/>
    <mergeCell ref="G82:G84"/>
    <mergeCell ref="A72:A73"/>
    <mergeCell ref="J72:J73"/>
    <mergeCell ref="A77:A80"/>
    <mergeCell ref="C77:C78"/>
    <mergeCell ref="D77:D78"/>
    <mergeCell ref="J77:J80"/>
    <mergeCell ref="H82:H84"/>
    <mergeCell ref="I82:I84"/>
    <mergeCell ref="A85:A86"/>
    <mergeCell ref="J85:J86"/>
    <mergeCell ref="A87:A89"/>
    <mergeCell ref="B87:B89"/>
    <mergeCell ref="J87:J89"/>
    <mergeCell ref="A81:A84"/>
    <mergeCell ref="C82:C84"/>
    <mergeCell ref="D82:D84"/>
    <mergeCell ref="E82:E84"/>
    <mergeCell ref="F82:F84"/>
    <mergeCell ref="A91:A92"/>
    <mergeCell ref="J91:J92"/>
    <mergeCell ref="A94:A115"/>
    <mergeCell ref="B94:B115"/>
    <mergeCell ref="C94:C101"/>
    <mergeCell ref="D94:D101"/>
    <mergeCell ref="C102:C108"/>
    <mergeCell ref="D102:D108"/>
    <mergeCell ref="C109:C115"/>
    <mergeCell ref="D109:D115"/>
    <mergeCell ref="A116:A117"/>
    <mergeCell ref="J116:J117"/>
    <mergeCell ref="A119:A120"/>
    <mergeCell ref="B119:B120"/>
    <mergeCell ref="A123:A124"/>
    <mergeCell ref="B123:B124"/>
    <mergeCell ref="C123:C124"/>
    <mergeCell ref="D123:D124"/>
    <mergeCell ref="J123:J124"/>
    <mergeCell ref="A125:A130"/>
    <mergeCell ref="B125:B130"/>
    <mergeCell ref="C125:C130"/>
    <mergeCell ref="D125:D130"/>
    <mergeCell ref="J125:J130"/>
    <mergeCell ref="A131:J131"/>
    <mergeCell ref="A132:H132"/>
    <mergeCell ref="A133:H133"/>
    <mergeCell ref="A134:H134"/>
    <mergeCell ref="A135:H135"/>
    <mergeCell ref="A137:A144"/>
    <mergeCell ref="C137:C138"/>
    <mergeCell ref="I137:I138"/>
    <mergeCell ref="C139:C143"/>
    <mergeCell ref="I140:I142"/>
    <mergeCell ref="C145:C153"/>
    <mergeCell ref="I145:I148"/>
    <mergeCell ref="A147:A148"/>
    <mergeCell ref="A154:A165"/>
    <mergeCell ref="C154:C173"/>
    <mergeCell ref="I155:I161"/>
    <mergeCell ref="I162:I165"/>
    <mergeCell ref="A166:A173"/>
    <mergeCell ref="I167:I170"/>
    <mergeCell ref="I171:I173"/>
    <mergeCell ref="A174:A176"/>
    <mergeCell ref="C174:C181"/>
    <mergeCell ref="B175:B176"/>
    <mergeCell ref="I176:I179"/>
    <mergeCell ref="J176:J179"/>
    <mergeCell ref="B177:B179"/>
    <mergeCell ref="A180:A181"/>
    <mergeCell ref="A182:J182"/>
    <mergeCell ref="A183:J183"/>
    <mergeCell ref="A184:J184"/>
    <mergeCell ref="A185:A205"/>
    <mergeCell ref="B185:B191"/>
    <mergeCell ref="C185:C191"/>
    <mergeCell ref="D185:D191"/>
    <mergeCell ref="E185:E187"/>
    <mergeCell ref="F185:F187"/>
    <mergeCell ref="E188:E190"/>
    <mergeCell ref="F188:F190"/>
    <mergeCell ref="B192:B198"/>
    <mergeCell ref="C192:C198"/>
    <mergeCell ref="D192:D198"/>
    <mergeCell ref="E192:E194"/>
    <mergeCell ref="F192:F194"/>
    <mergeCell ref="E195:E197"/>
    <mergeCell ref="F195:F197"/>
    <mergeCell ref="A212:J212"/>
    <mergeCell ref="B199:B205"/>
    <mergeCell ref="C199:C205"/>
    <mergeCell ref="D199:D205"/>
    <mergeCell ref="E199:E201"/>
    <mergeCell ref="F199:F201"/>
    <mergeCell ref="E202:E205"/>
    <mergeCell ref="A213:A215"/>
    <mergeCell ref="J213:J215"/>
    <mergeCell ref="A216:A217"/>
    <mergeCell ref="A218:A219"/>
    <mergeCell ref="J218:J219"/>
    <mergeCell ref="A206:J206"/>
    <mergeCell ref="A207:J207"/>
    <mergeCell ref="A208:J208"/>
    <mergeCell ref="A210:J210"/>
    <mergeCell ref="A211:J211"/>
  </mergeCells>
  <printOptions/>
  <pageMargins left="0.3937007874015748" right="0.4724409448818898" top="0.35433070866141736" bottom="0.15748031496062992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2017-01-17T12:48:24Z</cp:lastPrinted>
  <dcterms:created xsi:type="dcterms:W3CDTF">2010-09-22T11:49:59Z</dcterms:created>
  <dcterms:modified xsi:type="dcterms:W3CDTF">2017-02-01T05:38:30Z</dcterms:modified>
  <cp:category/>
  <cp:version/>
  <cp:contentType/>
  <cp:contentStatus/>
</cp:coreProperties>
</file>